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5"/>
  </bookViews>
  <sheets>
    <sheet name="форма 1" sheetId="32" r:id="rId1"/>
    <sheet name="Форма 2" sheetId="33" r:id="rId2"/>
    <sheet name="Форма 3" sheetId="30" r:id="rId3"/>
    <sheet name="Форма 4" sheetId="31" r:id="rId4"/>
    <sheet name="Форма 5" sheetId="29" r:id="rId5"/>
    <sheet name="Форма 6" sheetId="34" r:id="rId6"/>
    <sheet name="Форма 7" sheetId="25" r:id="rId7"/>
  </sheets>
  <definedNames>
    <definedName name="_xlnm.Print_Titles" localSheetId="0">'форма 1'!$11:$12</definedName>
    <definedName name="_xlnm.Print_Titles" localSheetId="1">'Форма 2'!$8:$9</definedName>
    <definedName name="_xlnm.Print_Titles" localSheetId="3">'Форма 4'!$9:$10</definedName>
    <definedName name="_xlnm.Print_Area" localSheetId="1">'Форма 2'!$A$1:$G$64</definedName>
    <definedName name="_xlnm.Print_Area" localSheetId="3">'Форма 4'!$A$1:$K$24</definedName>
    <definedName name="_xlnm.Print_Area" localSheetId="4">'Форма 5'!$A$1:$L$97</definedName>
  </definedNames>
  <calcPr calcId="152511"/>
</workbook>
</file>

<file path=xl/calcChain.xml><?xml version="1.0" encoding="utf-8"?>
<calcChain xmlns="http://schemas.openxmlformats.org/spreadsheetml/2006/main">
  <c r="I21" i="31" l="1"/>
  <c r="H21" i="31"/>
  <c r="G21" i="31"/>
  <c r="I19" i="31"/>
  <c r="H19" i="31"/>
  <c r="G19" i="31"/>
  <c r="J19" i="31" s="1"/>
  <c r="I24" i="31"/>
  <c r="H24" i="31"/>
  <c r="G24" i="31"/>
  <c r="J24" i="31" s="1"/>
  <c r="I16" i="31"/>
  <c r="H16" i="31"/>
  <c r="K16" i="31" s="1"/>
  <c r="G16" i="31"/>
  <c r="J16" i="31" s="1"/>
  <c r="I13" i="31"/>
  <c r="H13" i="31"/>
  <c r="G13" i="31"/>
  <c r="J13" i="31" s="1"/>
  <c r="G54" i="33"/>
  <c r="F52" i="33"/>
  <c r="F51" i="33" s="1"/>
  <c r="G51" i="33" s="1"/>
  <c r="E52" i="33"/>
  <c r="E51" i="33" s="1"/>
  <c r="G48" i="33"/>
  <c r="G46" i="33"/>
  <c r="G45" i="33"/>
  <c r="F43" i="33"/>
  <c r="E43" i="33"/>
  <c r="E42" i="33" s="1"/>
  <c r="G37" i="33"/>
  <c r="G36" i="33"/>
  <c r="F34" i="33"/>
  <c r="E34" i="33"/>
  <c r="E33" i="33"/>
  <c r="G30" i="33"/>
  <c r="G29" i="33"/>
  <c r="G28" i="33"/>
  <c r="G27" i="33"/>
  <c r="F25" i="33"/>
  <c r="F24" i="33" s="1"/>
  <c r="G24" i="33" s="1"/>
  <c r="G25" i="33"/>
  <c r="E25" i="33"/>
  <c r="E24" i="33"/>
  <c r="G20" i="33"/>
  <c r="G19" i="33"/>
  <c r="G18" i="33"/>
  <c r="F16" i="33"/>
  <c r="G16" i="33" s="1"/>
  <c r="E16" i="33"/>
  <c r="E15" i="33"/>
  <c r="F15" i="33"/>
  <c r="G15" i="33" s="1"/>
  <c r="E14" i="33"/>
  <c r="F12" i="33"/>
  <c r="G12" i="33"/>
  <c r="E12" i="33"/>
  <c r="F11" i="33"/>
  <c r="E11" i="33"/>
  <c r="F10" i="33"/>
  <c r="E10" i="33"/>
  <c r="G10" i="33" s="1"/>
  <c r="F9" i="33"/>
  <c r="E9" i="33"/>
  <c r="F7" i="33"/>
  <c r="O240" i="32"/>
  <c r="M240" i="32"/>
  <c r="M239" i="32" s="1"/>
  <c r="P240" i="32"/>
  <c r="N239" i="32"/>
  <c r="L239" i="32"/>
  <c r="O239" i="32" s="1"/>
  <c r="P237" i="32"/>
  <c r="O237" i="32"/>
  <c r="P236" i="32"/>
  <c r="O236" i="32"/>
  <c r="P235" i="32"/>
  <c r="O235" i="32"/>
  <c r="P234" i="32"/>
  <c r="O234" i="32"/>
  <c r="N233" i="32"/>
  <c r="O233" i="32" s="1"/>
  <c r="M233" i="32"/>
  <c r="L233" i="32"/>
  <c r="P231" i="32"/>
  <c r="O231" i="32"/>
  <c r="N229" i="32"/>
  <c r="M229" i="32"/>
  <c r="L229" i="32"/>
  <c r="L227" i="32" s="1"/>
  <c r="L225" i="32" s="1"/>
  <c r="M228" i="32"/>
  <c r="L228" i="32"/>
  <c r="P224" i="32"/>
  <c r="O224" i="32"/>
  <c r="N223" i="32"/>
  <c r="N202" i="32" s="1"/>
  <c r="M223" i="32"/>
  <c r="L223" i="32"/>
  <c r="O222" i="32"/>
  <c r="P221" i="32"/>
  <c r="O221" i="32"/>
  <c r="N220" i="32"/>
  <c r="O220" i="32" s="1"/>
  <c r="M220" i="32"/>
  <c r="L220" i="32"/>
  <c r="O219" i="32"/>
  <c r="L219" i="32"/>
  <c r="P218" i="32"/>
  <c r="P216" i="32"/>
  <c r="P215" i="32"/>
  <c r="P214" i="32"/>
  <c r="O214" i="32"/>
  <c r="P213" i="32"/>
  <c r="O213" i="32"/>
  <c r="P212" i="32"/>
  <c r="O212" i="32"/>
  <c r="P209" i="32"/>
  <c r="O209" i="32"/>
  <c r="N207" i="32"/>
  <c r="M207" i="32"/>
  <c r="L207" i="32"/>
  <c r="O207" i="32" s="1"/>
  <c r="N206" i="32"/>
  <c r="M206" i="32"/>
  <c r="L206" i="32"/>
  <c r="N205" i="32"/>
  <c r="M205" i="32"/>
  <c r="L205" i="32"/>
  <c r="L203" i="32" s="1"/>
  <c r="N201" i="32"/>
  <c r="L201" i="32"/>
  <c r="M199" i="32"/>
  <c r="P196" i="32"/>
  <c r="O196" i="32"/>
  <c r="P195" i="32"/>
  <c r="N194" i="32"/>
  <c r="M194" i="32"/>
  <c r="L194" i="32"/>
  <c r="P193" i="32"/>
  <c r="O193" i="32"/>
  <c r="O190" i="32"/>
  <c r="M190" i="32"/>
  <c r="N188" i="32"/>
  <c r="M188" i="32"/>
  <c r="P188" i="32" s="1"/>
  <c r="L188" i="32"/>
  <c r="N187" i="32"/>
  <c r="M187" i="32"/>
  <c r="L187" i="32"/>
  <c r="N185" i="32"/>
  <c r="O185" i="32" s="1"/>
  <c r="L185" i="32"/>
  <c r="L183" i="32"/>
  <c r="P182" i="32"/>
  <c r="O182" i="32"/>
  <c r="P181" i="32"/>
  <c r="P180" i="32"/>
  <c r="O180" i="32"/>
  <c r="P179" i="32"/>
  <c r="O179" i="32"/>
  <c r="P178" i="32"/>
  <c r="O178" i="32"/>
  <c r="N176" i="32"/>
  <c r="O176" i="32" s="1"/>
  <c r="M176" i="32"/>
  <c r="L176" i="32"/>
  <c r="P174" i="32"/>
  <c r="O174" i="32"/>
  <c r="P172" i="32"/>
  <c r="M171" i="32"/>
  <c r="P170" i="32"/>
  <c r="O170" i="32"/>
  <c r="N168" i="32"/>
  <c r="M168" i="32"/>
  <c r="L168" i="32"/>
  <c r="L157" i="32" s="1"/>
  <c r="L155" i="32" s="1"/>
  <c r="P166" i="32"/>
  <c r="O166" i="32"/>
  <c r="N163" i="32"/>
  <c r="N160" i="32" s="1"/>
  <c r="O160" i="32" s="1"/>
  <c r="M163" i="32"/>
  <c r="L163" i="32"/>
  <c r="L160" i="32" s="1"/>
  <c r="N162" i="32"/>
  <c r="M162" i="32"/>
  <c r="L162" i="32"/>
  <c r="N159" i="32"/>
  <c r="M159" i="32"/>
  <c r="L159" i="32"/>
  <c r="L19" i="32" s="1"/>
  <c r="P154" i="32"/>
  <c r="O154" i="32"/>
  <c r="N151" i="32"/>
  <c r="P151" i="32" s="1"/>
  <c r="M151" i="32"/>
  <c r="L151" i="32"/>
  <c r="P148" i="32"/>
  <c r="O148" i="32"/>
  <c r="M147" i="32"/>
  <c r="O145" i="32"/>
  <c r="M145" i="32"/>
  <c r="P145" i="32"/>
  <c r="P142" i="32"/>
  <c r="N140" i="32"/>
  <c r="M140" i="32"/>
  <c r="M136" i="32" s="1"/>
  <c r="L140" i="32"/>
  <c r="L74" i="32" s="1"/>
  <c r="N138" i="32"/>
  <c r="M138" i="32"/>
  <c r="L138" i="32"/>
  <c r="L136" i="32" s="1"/>
  <c r="P135" i="32"/>
  <c r="O135" i="32"/>
  <c r="N134" i="32"/>
  <c r="M134" i="32"/>
  <c r="L134" i="32"/>
  <c r="P133" i="32"/>
  <c r="O133" i="32"/>
  <c r="N131" i="32"/>
  <c r="P131" i="32" s="1"/>
  <c r="M131" i="32"/>
  <c r="L131" i="32"/>
  <c r="P129" i="32"/>
  <c r="O129" i="32"/>
  <c r="N127" i="32"/>
  <c r="O127" i="32" s="1"/>
  <c r="M127" i="32"/>
  <c r="L127" i="32"/>
  <c r="P124" i="32"/>
  <c r="O124" i="32"/>
  <c r="P123" i="32"/>
  <c r="O123" i="32"/>
  <c r="O122" i="32"/>
  <c r="M122" i="32"/>
  <c r="P122" i="32" s="1"/>
  <c r="O120" i="32"/>
  <c r="M120" i="32"/>
  <c r="P120" i="32" s="1"/>
  <c r="P118" i="32"/>
  <c r="O118" i="32"/>
  <c r="P116" i="32"/>
  <c r="N114" i="32"/>
  <c r="L114" i="32"/>
  <c r="O114" i="32" s="1"/>
  <c r="P112" i="32"/>
  <c r="O112" i="32"/>
  <c r="N110" i="32"/>
  <c r="M110" i="32"/>
  <c r="P110" i="32" s="1"/>
  <c r="L110" i="32"/>
  <c r="O110" i="32" s="1"/>
  <c r="P108" i="32"/>
  <c r="O108" i="32"/>
  <c r="N106" i="32"/>
  <c r="P106" i="32" s="1"/>
  <c r="M106" i="32"/>
  <c r="L106" i="32"/>
  <c r="P104" i="32"/>
  <c r="M103" i="32"/>
  <c r="P102" i="32"/>
  <c r="O102" i="32"/>
  <c r="P100" i="32"/>
  <c r="O100" i="32"/>
  <c r="P98" i="32"/>
  <c r="O98" i="32"/>
  <c r="P97" i="32"/>
  <c r="O97" i="32"/>
  <c r="P94" i="32"/>
  <c r="O94" i="32"/>
  <c r="N92" i="32"/>
  <c r="M92" i="32"/>
  <c r="L92" i="32"/>
  <c r="L72" i="32" s="1"/>
  <c r="L70" i="32" s="1"/>
  <c r="P90" i="32"/>
  <c r="P89" i="32"/>
  <c r="O88" i="32"/>
  <c r="M87" i="32"/>
  <c r="P86" i="32"/>
  <c r="O86" i="32"/>
  <c r="P84" i="32"/>
  <c r="P82" i="32"/>
  <c r="O82" i="32"/>
  <c r="P80" i="32"/>
  <c r="P79" i="32"/>
  <c r="P78" i="32"/>
  <c r="O78" i="32"/>
  <c r="N76" i="32"/>
  <c r="O76" i="32" s="1"/>
  <c r="M76" i="32"/>
  <c r="P76" i="32" s="1"/>
  <c r="L76" i="32"/>
  <c r="N74" i="32"/>
  <c r="P69" i="32"/>
  <c r="O69" i="32"/>
  <c r="P68" i="32"/>
  <c r="O68" i="32"/>
  <c r="P66" i="32"/>
  <c r="O66" i="32"/>
  <c r="P63" i="32"/>
  <c r="O63" i="32"/>
  <c r="P62" i="32"/>
  <c r="N60" i="32"/>
  <c r="M60" i="32"/>
  <c r="L60" i="32"/>
  <c r="N59" i="32"/>
  <c r="M59" i="32"/>
  <c r="L59" i="32"/>
  <c r="P58" i="32"/>
  <c r="O58" i="32"/>
  <c r="N56" i="32"/>
  <c r="M56" i="32"/>
  <c r="L56" i="32"/>
  <c r="M55" i="32"/>
  <c r="L55" i="32"/>
  <c r="P54" i="32"/>
  <c r="P53" i="32"/>
  <c r="P52" i="32"/>
  <c r="O52" i="32"/>
  <c r="P51" i="32"/>
  <c r="O51" i="32"/>
  <c r="P48" i="32"/>
  <c r="O48" i="32"/>
  <c r="P46" i="32"/>
  <c r="O46" i="32"/>
  <c r="P44" i="32"/>
  <c r="O44" i="32"/>
  <c r="N42" i="32"/>
  <c r="M42" i="32"/>
  <c r="L42" i="32"/>
  <c r="P40" i="32"/>
  <c r="P38" i="32"/>
  <c r="O38" i="32"/>
  <c r="P36" i="32"/>
  <c r="P35" i="32"/>
  <c r="P34" i="32"/>
  <c r="O34" i="32"/>
  <c r="P32" i="32"/>
  <c r="O32" i="32"/>
  <c r="N29" i="32"/>
  <c r="O29" i="32" s="1"/>
  <c r="M29" i="32"/>
  <c r="M24" i="32" s="1"/>
  <c r="L29" i="32"/>
  <c r="K21" i="31"/>
  <c r="J12" i="31"/>
  <c r="K12" i="31"/>
  <c r="J15" i="31"/>
  <c r="K15" i="31"/>
  <c r="J18" i="31"/>
  <c r="K18" i="31"/>
  <c r="J20" i="31"/>
  <c r="K20" i="31"/>
  <c r="J23" i="31"/>
  <c r="K23" i="31"/>
  <c r="K24" i="31"/>
  <c r="J93" i="29"/>
  <c r="K46" i="29"/>
  <c r="K47" i="29"/>
  <c r="K51" i="29"/>
  <c r="K69" i="29"/>
  <c r="K70" i="29"/>
  <c r="K68" i="29"/>
  <c r="J58" i="29"/>
  <c r="K95" i="29"/>
  <c r="K96" i="29"/>
  <c r="I68" i="29"/>
  <c r="J68" i="29"/>
  <c r="J67" i="29"/>
  <c r="I67" i="29"/>
  <c r="J66" i="29"/>
  <c r="I66" i="29"/>
  <c r="K45" i="29"/>
  <c r="J45" i="29"/>
  <c r="I45" i="29"/>
  <c r="K44" i="29"/>
  <c r="J44" i="29"/>
  <c r="I44" i="29"/>
  <c r="I70" i="29"/>
  <c r="J70" i="29"/>
  <c r="K94" i="29"/>
  <c r="I94" i="29"/>
  <c r="J83" i="29"/>
  <c r="I83" i="29"/>
  <c r="J96" i="29"/>
  <c r="J95" i="29"/>
  <c r="I95" i="29"/>
  <c r="I96" i="29"/>
  <c r="K92" i="29"/>
  <c r="J69" i="29"/>
  <c r="K52" i="29"/>
  <c r="J52" i="29"/>
  <c r="K43" i="29"/>
  <c r="J43" i="29"/>
  <c r="K56" i="29"/>
  <c r="J56" i="29"/>
  <c r="I56" i="29"/>
  <c r="J51" i="29"/>
  <c r="I51" i="29"/>
  <c r="I93" i="29"/>
  <c r="I92" i="29"/>
  <c r="I91" i="29"/>
  <c r="I90" i="29"/>
  <c r="I89" i="29"/>
  <c r="I88" i="29"/>
  <c r="I87" i="29"/>
  <c r="I82" i="29"/>
  <c r="I81" i="29"/>
  <c r="I80" i="29"/>
  <c r="I79" i="29"/>
  <c r="I78" i="29"/>
  <c r="I77" i="29"/>
  <c r="I76" i="29"/>
  <c r="I75" i="29"/>
  <c r="I74" i="29"/>
  <c r="I73" i="29"/>
  <c r="I69" i="29"/>
  <c r="I65" i="29"/>
  <c r="I64" i="29"/>
  <c r="I63" i="29"/>
  <c r="I62" i="29"/>
  <c r="I61" i="29"/>
  <c r="I60" i="29"/>
  <c r="I59" i="29"/>
  <c r="I58" i="29"/>
  <c r="I57" i="29"/>
  <c r="I55" i="29"/>
  <c r="I54" i="29"/>
  <c r="I53" i="29"/>
  <c r="I50" i="29"/>
  <c r="I47" i="29"/>
  <c r="I46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7" i="29"/>
  <c r="K91" i="29"/>
  <c r="K90" i="29"/>
  <c r="K89" i="29"/>
  <c r="K88" i="29"/>
  <c r="K87" i="29"/>
  <c r="K97" i="29" s="1"/>
  <c r="K81" i="29"/>
  <c r="K80" i="29"/>
  <c r="K79" i="29"/>
  <c r="K78" i="29"/>
  <c r="K77" i="29"/>
  <c r="K76" i="29"/>
  <c r="K75" i="29"/>
  <c r="K74" i="29"/>
  <c r="K73" i="29"/>
  <c r="K84" i="29" s="1"/>
  <c r="K64" i="29"/>
  <c r="K63" i="29"/>
  <c r="K62" i="29"/>
  <c r="K61" i="29"/>
  <c r="K60" i="29"/>
  <c r="K57" i="29"/>
  <c r="K55" i="29"/>
  <c r="K54" i="29"/>
  <c r="K53" i="29"/>
  <c r="K50" i="29"/>
  <c r="K42" i="29"/>
  <c r="K41" i="29"/>
  <c r="K40" i="29"/>
  <c r="K39" i="29"/>
  <c r="K38" i="29"/>
  <c r="K37" i="29"/>
  <c r="K36" i="29"/>
  <c r="K35" i="29"/>
  <c r="K34" i="29"/>
  <c r="K33" i="29"/>
  <c r="K32" i="29"/>
  <c r="K30" i="29"/>
  <c r="K29" i="29"/>
  <c r="K28" i="29"/>
  <c r="K27" i="29"/>
  <c r="K25" i="29"/>
  <c r="K8" i="29"/>
  <c r="K9" i="29"/>
  <c r="K10" i="29"/>
  <c r="K11" i="29"/>
  <c r="K12" i="29"/>
  <c r="K14" i="29"/>
  <c r="K15" i="29"/>
  <c r="K16" i="29"/>
  <c r="K17" i="29"/>
  <c r="K18" i="29"/>
  <c r="K19" i="29"/>
  <c r="K20" i="29"/>
  <c r="K21" i="29"/>
  <c r="K22" i="29"/>
  <c r="K7" i="29"/>
  <c r="K23" i="29" s="1"/>
  <c r="H5" i="25"/>
  <c r="J88" i="29"/>
  <c r="J89" i="29"/>
  <c r="J90" i="29"/>
  <c r="J91" i="29"/>
  <c r="J92" i="29"/>
  <c r="J87" i="29"/>
  <c r="J74" i="29"/>
  <c r="J84" i="29" s="1"/>
  <c r="I9" i="25" s="1"/>
  <c r="J9" i="25" s="1"/>
  <c r="J75" i="29"/>
  <c r="J76" i="29"/>
  <c r="J77" i="29"/>
  <c r="J78" i="29"/>
  <c r="J79" i="29"/>
  <c r="J80" i="29"/>
  <c r="J81" i="29"/>
  <c r="J73" i="29"/>
  <c r="J62" i="29"/>
  <c r="J63" i="29"/>
  <c r="J64" i="29"/>
  <c r="J57" i="29"/>
  <c r="J60" i="29"/>
  <c r="J61" i="29"/>
  <c r="J53" i="29"/>
  <c r="J54" i="29"/>
  <c r="J55" i="29"/>
  <c r="J50" i="29"/>
  <c r="J71" i="29" s="1"/>
  <c r="I8" i="25" s="1"/>
  <c r="J8" i="25" s="1"/>
  <c r="J47" i="29"/>
  <c r="J46" i="29"/>
  <c r="J42" i="29"/>
  <c r="J40" i="29"/>
  <c r="J41" i="29"/>
  <c r="J35" i="29"/>
  <c r="J36" i="29"/>
  <c r="J37" i="29"/>
  <c r="J38" i="29"/>
  <c r="J39" i="29"/>
  <c r="J34" i="29"/>
  <c r="J27" i="29"/>
  <c r="J28" i="29"/>
  <c r="J29" i="29"/>
  <c r="J30" i="29"/>
  <c r="J33" i="29"/>
  <c r="J25" i="29"/>
  <c r="J8" i="29"/>
  <c r="J9" i="29"/>
  <c r="J10" i="29"/>
  <c r="J11" i="29"/>
  <c r="J12" i="29"/>
  <c r="J14" i="29"/>
  <c r="J15" i="29"/>
  <c r="J16" i="29"/>
  <c r="J17" i="29"/>
  <c r="J18" i="29"/>
  <c r="J19" i="29"/>
  <c r="J20" i="29"/>
  <c r="J21" i="29"/>
  <c r="J22" i="29"/>
  <c r="J7" i="29"/>
  <c r="K19" i="31"/>
  <c r="K13" i="31"/>
  <c r="J21" i="31"/>
  <c r="F6" i="33"/>
  <c r="F33" i="33"/>
  <c r="G33" i="33" s="1"/>
  <c r="O151" i="32"/>
  <c r="P205" i="32"/>
  <c r="O140" i="32"/>
  <c r="O74" i="32"/>
  <c r="O106" i="32"/>
  <c r="N227" i="32"/>
  <c r="O227" i="32" l="1"/>
  <c r="J23" i="29"/>
  <c r="I6" i="25" s="1"/>
  <c r="G8" i="25"/>
  <c r="O138" i="32"/>
  <c r="N183" i="32"/>
  <c r="O183" i="32" s="1"/>
  <c r="L199" i="32"/>
  <c r="P138" i="32"/>
  <c r="G52" i="33"/>
  <c r="P56" i="32"/>
  <c r="O60" i="32"/>
  <c r="O131" i="32"/>
  <c r="M160" i="32"/>
  <c r="O163" i="32"/>
  <c r="O194" i="32"/>
  <c r="L202" i="32"/>
  <c r="L20" i="32" s="1"/>
  <c r="M227" i="32"/>
  <c r="M225" i="32" s="1"/>
  <c r="E7" i="33"/>
  <c r="E6" i="33" s="1"/>
  <c r="G6" i="33" s="1"/>
  <c r="G11" i="33"/>
  <c r="G43" i="33"/>
  <c r="P239" i="32"/>
  <c r="P29" i="32"/>
  <c r="J97" i="29"/>
  <c r="I10" i="25" s="1"/>
  <c r="J10" i="25" s="1"/>
  <c r="F10" i="25" s="1"/>
  <c r="K48" i="29"/>
  <c r="K71" i="29"/>
  <c r="O42" i="32"/>
  <c r="P60" i="32"/>
  <c r="N19" i="32"/>
  <c r="O19" i="32" s="1"/>
  <c r="P163" i="32"/>
  <c r="O188" i="32"/>
  <c r="P194" i="32"/>
  <c r="G34" i="33"/>
  <c r="F8" i="25"/>
  <c r="J6" i="25"/>
  <c r="F6" i="25" s="1"/>
  <c r="O92" i="32"/>
  <c r="P190" i="32"/>
  <c r="M185" i="32"/>
  <c r="O205" i="32"/>
  <c r="N199" i="32"/>
  <c r="M202" i="32"/>
  <c r="P202" i="32" s="1"/>
  <c r="P207" i="32"/>
  <c r="P160" i="32"/>
  <c r="N72" i="32"/>
  <c r="N203" i="32"/>
  <c r="M114" i="32"/>
  <c r="P233" i="32"/>
  <c r="O56" i="32"/>
  <c r="G7" i="33"/>
  <c r="J48" i="29"/>
  <c r="I7" i="25" s="1"/>
  <c r="J7" i="25" s="1"/>
  <c r="F7" i="25" s="1"/>
  <c r="N20" i="32"/>
  <c r="N136" i="32"/>
  <c r="F42" i="33"/>
  <c r="G42" i="33" s="1"/>
  <c r="G9" i="33"/>
  <c r="G9" i="25"/>
  <c r="F9" i="25" s="1"/>
  <c r="L24" i="32"/>
  <c r="P92" i="32"/>
  <c r="P127" i="32"/>
  <c r="P134" i="32"/>
  <c r="O134" i="32"/>
  <c r="M201" i="32"/>
  <c r="P206" i="32"/>
  <c r="O223" i="32"/>
  <c r="P223" i="32"/>
  <c r="P227" i="32"/>
  <c r="M22" i="32"/>
  <c r="N225" i="32"/>
  <c r="N24" i="32"/>
  <c r="P42" i="32"/>
  <c r="M74" i="32"/>
  <c r="P140" i="32"/>
  <c r="O168" i="32"/>
  <c r="N157" i="32"/>
  <c r="P168" i="32"/>
  <c r="O202" i="32"/>
  <c r="M203" i="32"/>
  <c r="O229" i="32"/>
  <c r="P229" i="32"/>
  <c r="P176" i="32"/>
  <c r="P220" i="32"/>
  <c r="L197" i="32" l="1"/>
  <c r="O24" i="32"/>
  <c r="P24" i="32"/>
  <c r="N22" i="32"/>
  <c r="N17" i="32"/>
  <c r="M20" i="32"/>
  <c r="O136" i="32"/>
  <c r="P136" i="32"/>
  <c r="P114" i="32"/>
  <c r="M72" i="32"/>
  <c r="O199" i="32"/>
  <c r="N197" i="32"/>
  <c r="P199" i="32"/>
  <c r="M197" i="32"/>
  <c r="P201" i="32"/>
  <c r="L17" i="32"/>
  <c r="L15" i="32" s="1"/>
  <c r="L22" i="32"/>
  <c r="O72" i="32"/>
  <c r="P72" i="32"/>
  <c r="N70" i="32"/>
  <c r="M183" i="32"/>
  <c r="P183" i="32" s="1"/>
  <c r="P185" i="32"/>
  <c r="M157" i="32"/>
  <c r="M155" i="32" s="1"/>
  <c r="O157" i="32"/>
  <c r="N155" i="32"/>
  <c r="P74" i="32"/>
  <c r="M19" i="32"/>
  <c r="P19" i="32" s="1"/>
  <c r="P225" i="32"/>
  <c r="O225" i="32"/>
  <c r="P20" i="32"/>
  <c r="O20" i="32"/>
  <c r="O203" i="32"/>
  <c r="P203" i="32"/>
  <c r="I5" i="25"/>
  <c r="J5" i="25" s="1"/>
  <c r="G5" i="25"/>
  <c r="P157" i="32" l="1"/>
  <c r="O70" i="32"/>
  <c r="P22" i="32"/>
  <c r="O22" i="32"/>
  <c r="O17" i="32"/>
  <c r="N15" i="32"/>
  <c r="O155" i="32"/>
  <c r="P155" i="32"/>
  <c r="M70" i="32"/>
  <c r="P70" i="32" s="1"/>
  <c r="M17" i="32"/>
  <c r="M15" i="32" s="1"/>
  <c r="F5" i="25"/>
  <c r="P197" i="32"/>
  <c r="O197" i="32"/>
  <c r="P17" i="32" l="1"/>
  <c r="P15" i="32"/>
  <c r="O15" i="32"/>
</calcChain>
</file>

<file path=xl/sharedStrings.xml><?xml version="1.0" encoding="utf-8"?>
<sst xmlns="http://schemas.openxmlformats.org/spreadsheetml/2006/main" count="3308" uniqueCount="969">
  <si>
    <t>Код аналитической программной классификации</t>
  </si>
  <si>
    <t>Пп</t>
  </si>
  <si>
    <t>01</t>
  </si>
  <si>
    <t>тыс. руб.</t>
  </si>
  <si>
    <t>5</t>
  </si>
  <si>
    <t>Развитие общего образования</t>
  </si>
  <si>
    <t>Развитие дополнительного образования детей</t>
  </si>
  <si>
    <t>Развитие дошкольного образования</t>
  </si>
  <si>
    <t>МП</t>
  </si>
  <si>
    <t>Создание условий для реализации муниципальной программы</t>
  </si>
  <si>
    <t>Реализация мероприятий по работе с детьми и молодежью</t>
  </si>
  <si>
    <t>Муниципальная программа, подпрограмма</t>
  </si>
  <si>
    <t>Координатор</t>
  </si>
  <si>
    <t>Ответственный исполнитель</t>
  </si>
  <si>
    <t>Эффективность реализации муниципальной программы (подпрограммы) Эмп</t>
  </si>
  <si>
    <t>Степень достижения плановых значений целевых показателей (индикаторов) СП</t>
  </si>
  <si>
    <t>Степень реализации мероприятий СМ</t>
  </si>
  <si>
    <t>Степень соответствия запланированному уровню расходов СР</t>
  </si>
  <si>
    <t>Эффективность использования средств бюджета муниципального образования «Сарапульский район» Эбс</t>
  </si>
  <si>
    <t>Эффектовность МП</t>
  </si>
  <si>
    <t xml:space="preserve">Управление образования </t>
  </si>
  <si>
    <t xml:space="preserve">Заместитель Главы администрации по социальным вопросам </t>
  </si>
  <si>
    <t>высокая</t>
  </si>
  <si>
    <t xml:space="preserve">Управление культуры и молодежной политики </t>
  </si>
  <si>
    <t>Отчет о достигнутых  значениях целевых показателей (индикаторов) муниципальной программы (ГОДОВАЯ)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</si>
  <si>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</si>
  <si>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</si>
  <si>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</si>
  <si>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</si>
  <si>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>Абсолютное отклонение факта от плана</t>
  </si>
  <si>
    <t>Относительное отклонение факта от плана,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</si>
  <si>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</si>
  <si>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</si>
  <si>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</si>
  <si>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</si>
  <si>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</si>
  <si>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Доля детей в возрасте 1 - 7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1 - 7 лет</t>
  </si>
  <si>
    <t>процентов</t>
  </si>
  <si>
    <t>Доля детей в возрасте 1-7 лет, состоящих на учете для определения в муниципальные дошкольные образовательные учреждения, в общей численности детей в возрасте 1-7 лет</t>
  </si>
  <si>
    <t>Доступность дошкольного образования (отношение численности детей 3-7 лет, которым предоставлена возможность получать услуги дошкольного образования, к численности детей в возрасте 3-7 лет, скорректированной на численность детей в возрасте 5-7 лет, обучающихся в школе)</t>
  </si>
  <si>
    <t>Удельный вес численности детей в возрасте от 0 до 3 лет, охваченных программами поддержки раннего развития, в общей численности детей соответствующего возраста</t>
  </si>
  <si>
    <t>Доступность предшкольного образования (отношение численности детей 5-7 лет, которым предоставлена возможность получать услуги дошкольного образования, к численности детей в возрасте 5-7 лет, скорректированной на численность детей в возрасте 5-7 лет, обучающихся в школе)</t>
  </si>
  <si>
    <t>Удельный вес численности воспитанников дошкольных образовательных организаций, обучающихся по образовательным программам, соответствующим федеральным стандартам (требованиям) дошкольного образования, в общей численности воспитанников дошкольных образовательных организаций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</si>
  <si>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</si>
  <si>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Среднемесячная номинальная начисленная заработная плата работников муниципальных дошкольных образовательных учреждений</t>
  </si>
  <si>
    <t>рублей</t>
  </si>
  <si>
    <t>Укомплектованность муниципальных дошкольных образовательных учреждений персоналом в соответствии со штатным расписанием</t>
  </si>
  <si>
    <t>Доля педагогических работников муниципальных дошкольных образовательных учреждений, получивших  в установленном порядке первую и высшую квалификационные категории и подтверждение соответствия занимаемой должности, в общей численности педагогических работников муниципальных дошкольных образовательных учреждений</t>
  </si>
  <si>
    <t>Доля руководителей муниципальных дошкольных образовательных учреждений Сарапульского района, с которыми заключены эффективные контракты</t>
  </si>
  <si>
    <t>Доля педагогических работников муниципальных дошкольных образовательных учреждений Сарапульского района, с которыми заключены эффективные контракты</t>
  </si>
  <si>
    <t>Удельный вес муниципальных дошкольных образовательных организаций, для которых расчет субсидии на выполнение муниципального задания на оказание муниципальных услуг осуществляется на основе единых  (групповых) значений нормативных затрат с использованием корректирующих показателей</t>
  </si>
  <si>
    <t>Доля выпускников дошкольных образовательных организаций с высоким уровнем готовности к школе</t>
  </si>
  <si>
    <t>баллов</t>
  </si>
  <si>
    <t>Удовлетворенность родителей качеством оказания муниципальных услуг по предоставлению общедоступного и бесплатного дошкольного образования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</si>
  <si>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</si>
  <si>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</si>
  <si>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Отношение среднего балла единого государственного экзамена (в расчете на предмет) в 10 процентах школ с лучшими результатами единого государственного экзамена к среднему баллу единого государственного экзамена (в расчете на предмет) в 10 процентах школ с худшими результатами единого государственного экзамена</t>
  </si>
  <si>
    <t>Удельный вес учащихся организаций общего образования, обучающихся в соответствии с федеральными государственными образовательными стандартами, в общей учащихся организаций общего образования, в том числе:</t>
  </si>
  <si>
    <t>на ступени начального общего образования</t>
  </si>
  <si>
    <t>на ступени основного общего образования</t>
  </si>
  <si>
    <t>на ступени среднего общего образования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</si>
  <si>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</si>
  <si>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</si>
  <si>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</si>
  <si>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смену, в общей численности обучающихся в муниципальных общеобразовательных учреждениях</t>
  </si>
  <si>
    <t>Охват обучающихся муниципальных общеобразовательных организаций горячим питанием</t>
  </si>
  <si>
    <t>Среднемесячная номинальная начисленная заработная плата учителей муниципальных общеобразовательных учреждений</t>
  </si>
  <si>
    <t>руб.</t>
  </si>
  <si>
    <t>Укомплектованность муниципальных общеобразовательных учреждений персоналом в соответствии со штатным расписанием</t>
  </si>
  <si>
    <t>Доля учителей, получивших в установленном порядке первую и высшую квалификационные категории и подтверждение соответствия занимаемой должности, в общей численности учителей муниципальных организаций общего образования</t>
  </si>
  <si>
    <t>Доля руководителей муниципальных общеобразовательных учреждений Сарапульского района, с которыми   заключены эффективные контракты</t>
  </si>
  <si>
    <t>Доля учителей муниципальных общеобразовательных организаций, с которыми заключены эффективные контракты</t>
  </si>
  <si>
    <t>Удельный вес муниципальных общеобразовательных организаций, для которых расчет субсидии на выполнение муниципального задания на оказание муниципальных услуг осуществляется на основе единых  (групповых) значений нормативных затрат с использованием корректирующих показателей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</si>
  <si>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</si>
  <si>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Независимая оценка качества общего образования</t>
  </si>
  <si>
    <t>Удовлетворенность потребителей (родителей и детей) качеством оказания услуг по предоставлению общего образования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</si>
  <si>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этой возрастной группы</t>
  </si>
  <si>
    <t>Доля детей в возрасте 5 - 18 лет с ограниченными возможностями здоровья,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с ограниченными возможностями здоровья этой возрастной группы</t>
  </si>
  <si>
    <t>Количество участников конкурсов, смотров, соревнований, турниров  и т.п. мероприятий, всего,  в том числе:</t>
  </si>
  <si>
    <t>чел</t>
  </si>
  <si>
    <t>на российском уровне</t>
  </si>
  <si>
    <t>на республиканском уровне</t>
  </si>
  <si>
    <t>на районном уровне</t>
  </si>
  <si>
    <t>Количество учащихся муниципальных учреждений дополнительного образования детей спортивной направленности, имеющих спортивные разряды от общей численности учащихся муниципальных учреждений дополнительного образования детей спортивной направленности</t>
  </si>
  <si>
    <t>Количество программ (проектов) в сфере дополнительного образования детей, реализуемых на территории Сарапульского района, получивших финансовую поддержку в виде грантов</t>
  </si>
  <si>
    <t>ед</t>
  </si>
  <si>
    <t>Доля муниципальных учреждений дополнительного образования детей, здания которых находятся в аварийном состоянии или требуют капитального ремонта, в общем количестве муниципальных учреждений дополнительного образования детей</t>
  </si>
  <si>
    <t>Доля педагогических работников муниципальных образовательных организаций дополнительного образования детей в возрасте до 30 лет, в общей численности педагогических работников муниципальных образовательных организаций дополнительного образования детей</t>
  </si>
  <si>
    <t>Доля педагогических работников муниципальных образовательных организаций дополнительного образования детей, получивших в установленном порядке первую и высшую квалификационные категории и подтверждение соответствия занимаемой должности, в общей численности педагогических работников муниципальных образовательных организаций дополнительного образования детей</t>
  </si>
  <si>
    <t>Доля руководителей муниципальных образовательных организаций дополнительного образования детей, с которыми заключены эффективные контракты</t>
  </si>
  <si>
    <t>Доля педагогических работников муниципальных образовательных организаций дополнительного образования детей, с которыми заключены эффективные контракты</t>
  </si>
  <si>
    <t>среднемесячная начисленная заработная плата педагогов дополнительного образования</t>
  </si>
  <si>
    <t>Удельный вес муниципальных учреждений дополнительного образования детей, для которых расчет субсидии на выполнение муниципального задания на оказание муниципальных услуг осуществляется на основе единых  (групповых) значений нормативных затрат с использованием корректирующих показателей</t>
  </si>
  <si>
    <t>Независимая оценка качества дополнительного образования детей</t>
  </si>
  <si>
    <t>Удовлетворенность потребителей (родителей и детей) качеством оказания услуг по предоставлению дополнительного образования детей</t>
  </si>
  <si>
    <t>Реализация молодежной политики</t>
  </si>
  <si>
    <t>Доля детей и молодежи в возрасте от 14 до 35 лет, вовлеченных в позитивную социально-культурную деятельность и волонтерские программы, в общей численности населения в данной возрастной группе</t>
  </si>
  <si>
    <t>Количество молодежных и детских общественных объединений</t>
  </si>
  <si>
    <t>Количество молодежных общественных объединений правоохранительной направленности, действующих на территории муниципального образования</t>
  </si>
  <si>
    <t>Количество мероприятий, проведенных для детей и молодежи в возрасте от 14 до 35 лет</t>
  </si>
  <si>
    <t>Количество мероприятий патриотической направленности, в том числе по допризывной подготовке для подростков и молодежи</t>
  </si>
  <si>
    <t>Доля несовершеннолетних, состоящих на всех видах учета (несовершеннолетние, состоящие на учете в подразделениях по делам несовершеннолетних органов внутренних дел, комиссиях по делам несовершеннолетних и защите их прав, наркологических диспансерах) в общей численности несовершеннолетних</t>
  </si>
  <si>
    <t>Количество правонарушений и преступлений, совершаемых детьми и молодежью в возрасте от 14 до 35 лет, всего</t>
  </si>
  <si>
    <t xml:space="preserve">детьми в возрасте до 14 лет </t>
  </si>
  <si>
    <t>подростками в возрасте от 14 до 18 лет</t>
  </si>
  <si>
    <t>молодежью в возрасте от 18 до 35 лет</t>
  </si>
  <si>
    <t>Оценка качества муниципальной системы образования Сарапульского района</t>
  </si>
  <si>
    <t>Удельный вес численности руководителей и педагогических работников муниципальных образовательных организаций, прошедших в течение последних трех лет повышение квалификации или профессиональную переподготовку, в общей численности руководителей и педагогических работников муниципальных образовательных организаций</t>
  </si>
  <si>
    <t>Доля педагогических работников муниципальных образовательных организаций, получивших  в установленном порядке первую и высшую квалификационные категории и подтверждение соответствия занимаемой должности, в общей численности педагогических работников муниципальных образовательных организаций</t>
  </si>
  <si>
    <t xml:space="preserve">Доля педагогических работников муниципальных образовательных организаций с высшим образованием, в общей численности педагогических работников муниципальных образовательных организаций </t>
  </si>
  <si>
    <t>Количество вакансий в муниципальных образовательных организациях на начало учебного года</t>
  </si>
  <si>
    <t>Доля муниципальных образовательных учреждений Сарапульского района, с руководителями которых заключены эффективные контракты</t>
  </si>
  <si>
    <t>Доля  педагогических работников муниципальных образовательных учреждений Сарапульского района, с которыми заключены эффективные контракты</t>
  </si>
  <si>
    <t>Количество программ (проектов) в сфере образования, реализуемых на территории города, получивших финансовую поддержку в виде грантов</t>
  </si>
  <si>
    <t>Ед.</t>
  </si>
  <si>
    <t>Удовлетворенность потребителей качеством оказания муниципальных услуг в сфере образования</t>
  </si>
  <si>
    <t>рубл.</t>
  </si>
  <si>
    <t>балл</t>
  </si>
  <si>
    <t>Педагоги прошли курсы по ФГОСО. Приобретено программно методическое обеспечение.Все обучающиеся обучаются по программам в соответстии с ФГОС ДО.</t>
  </si>
  <si>
    <t>100% сдали экзамены в форме ЕГЭ</t>
  </si>
  <si>
    <t>100%, охват все учащиеся 1-4 классов Сарапульского района</t>
  </si>
  <si>
    <t>В связи с возрастанием численности детей с ОВЗ уменьшилось количество детей, имеющих 1 и 2 группу здоровья</t>
  </si>
  <si>
    <t>В 2018 году была проведена НОК УООД в отношении 22 общеобразовательных учреждений. Средний балл по району составил 137,13 из 160 возможных</t>
  </si>
  <si>
    <t>Доля детей в возрасте от 5 до 18 лет, получающих дополнительное образование с использованием сертификата дополнительного образования, в общей численности детей, получающих дополнительное образование за счет бюджетных средств</t>
  </si>
  <si>
    <t>Доля детей в возрасте от 5 до 18 лет, использующих сертификаты дополнительного образования в статусе сертификатов персонифицированного финансирования</t>
  </si>
  <si>
    <t>Доля трудоустроенных несовершеннолетних граждан в возрасте от 14 до 18 лет в период летних каникул в общей численности детей этой возрастной группы</t>
  </si>
  <si>
    <t xml:space="preserve"> </t>
  </si>
  <si>
    <t>Доля детей в возрасте от 5 до 18 лет,охваченных дополнительными общеобразовательными программами технической и естественнонаучной направленности</t>
  </si>
  <si>
    <t xml:space="preserve">Колчество детей - участников конкурсов, соревнований и т. д. на всех уровнях увеличилось  вследствие проводимой работы учреждениями ДО и воспитательной работы в школах </t>
  </si>
  <si>
    <t>Показатель увеличился благодаря увеличению кол-ва педагогов ДО по данному направлению, а значит, и увеличилось кол-во детей.</t>
  </si>
  <si>
    <t>Показатель увеличился. Благодаря увеличению кол-ва педагогов ДО, и особенно , в данной возрастной группе</t>
  </si>
  <si>
    <t>Уменьшение кол-ва педагогов ДО, имеющих квалификационные категории и СЗД, связано с тем, что пришедшие педагоги ДО - молодые, не имеющие квал. Категории, и даже СЗД дается после 2 лет работы на должности</t>
  </si>
  <si>
    <t>Проведена работа по своевременной постановке на учет</t>
  </si>
  <si>
    <t>единиц</t>
  </si>
  <si>
    <t>Доля детей в возрасте от 5 до 18 лет,использующих сертификаты дополнительного образования в статусе сертификатов персонифицированного финансирования</t>
  </si>
  <si>
    <t>Доля детей-инвалидов в возрасте от 5 до 18 лет,получающих дополнительное образование,в общей численности детей-инвалидов данного возраста</t>
  </si>
  <si>
    <t>Доля детей в возрасте от 5 до 18 лет,получающих дополнительное образование с использованием сертификата дополнительного образования,в общей численности детей,получающих дополнительное образование за счет бюджетных средств</t>
  </si>
  <si>
    <t>Большинство родителей отмечают низкий уровень готовности к школе в связи с чем дети остаются в ДОУ</t>
  </si>
  <si>
    <t>Обучались 5-9 классы - 100%</t>
  </si>
  <si>
    <t xml:space="preserve">Количество детей, обучабщихся во вторую смену увеличилось по сранению с прошлым годом, в связи с увеличение численности детей в Сигаевской школе </t>
  </si>
  <si>
    <t>Число общеобразовательных организаций,обновивших материально-техническую базу для реализации основных и дополнительных общеобразовательных программ цифрового,естественно-научного и гуманитарного профилей</t>
  </si>
  <si>
    <t>Численность обучающихся,охваченных основными и дополнительными общеобразовательными программами цифрового, естественно-гуманитарного профилей</t>
  </si>
  <si>
    <t xml:space="preserve">Развитие образования 
на 2015 – 2024 годы
</t>
  </si>
  <si>
    <t xml:space="preserve"> Рост средней заработной платы по экономике,дорожная карта выполнена на 100%</t>
  </si>
  <si>
    <t>За счет "Точки роста"</t>
  </si>
  <si>
    <t>Участвовали онлайн, заочные этапы конкурсов</t>
  </si>
  <si>
    <t>Показатель увеличился, так как в 2021 году в портал-навигатор  зачислены уникальные дети, добавлены новые краткосрочные программы дополнительного образования</t>
  </si>
  <si>
    <t>Все общеобразовательные учреждения обучаються в соответствии с ФГОС</t>
  </si>
  <si>
    <t>10-11классы 100%</t>
  </si>
  <si>
    <t xml:space="preserve">За счет увеличения количества мест для детей ДОО и улучшения РППС. </t>
  </si>
  <si>
    <t>Наименование подпрограммы, основного мероприятия, мероприятия</t>
  </si>
  <si>
    <t>Ответственный исполнитель, соисполнители</t>
  </si>
  <si>
    <t>Срок выполнения плановый</t>
  </si>
  <si>
    <t>Срок выполнения фактический</t>
  </si>
  <si>
    <t>Ожидаемый непосредственный результат</t>
  </si>
  <si>
    <t>Достигнутый результат</t>
  </si>
  <si>
    <t>Проблемы возникшие в ходе реализации мероприятия</t>
  </si>
  <si>
    <t>ОМ</t>
  </si>
  <si>
    <t>М</t>
  </si>
  <si>
    <t>Предоставление дошкольного образования</t>
  </si>
  <si>
    <t>Субвенция на 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</si>
  <si>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Управление образования АМО "Муниципальный округ Сарапульский район"</t>
  </si>
  <si>
    <t>Финансовое обеспечение 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</si>
  <si>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Оказание муниципальными учреждениями муниципальных услуг, выполнение работ, финансовое обеспечение деятельности муниципальными учреждениями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</si>
  <si>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организациях, создание условий для осуществления присмотра и ухода за детьми, содержания детей в муниципальных образовательных организациях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</si>
  <si>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организациях, создание условий для осуществления присмотра и ухода за детьми, содержания детей в муниципальных образовательных организациях. Исполнение от плана составило 100%</t>
  </si>
  <si>
    <t xml:space="preserve">Уплата налога на имущество организаций </t>
  </si>
  <si>
    <t>Уплата налога на имущество организаций муниципальными дошкольными образовательными организациями</t>
  </si>
  <si>
    <t>Расходы на подготовку муниципальных учреждений к отопительному сезону, к новому учебному году</t>
  </si>
  <si>
    <t>Подготовка муниципальных учреждений к отопительному сезону, к новому учебному году</t>
  </si>
  <si>
    <t>Дополнительное профессиональное образование педагогических работников муниципальных образовательных организаций (ПСПК)</t>
  </si>
  <si>
    <t>02</t>
  </si>
  <si>
    <t>Материальная поддержка семей с детьми дошкольного возраста</t>
  </si>
  <si>
    <t>Компенсация части платы, взимаемой с родителей (законных представителей) за присмотр и уход за детьми в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</si>
  <si>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Выплата компенсации части родительской платы за содержание ребенка в муниципальных образовательных учреждениях Сарапульского района, реализация переданных государственных полномочий Удмуртской Республики</t>
  </si>
  <si>
    <t>Субсидия выделена в полном объеме,исполнено 100%</t>
  </si>
  <si>
    <t>Предоставление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</si>
  <si>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Предоставление мер социальной поддержки, реализация переданных государственных полномочий Удмуртской Республики</t>
  </si>
  <si>
    <t>Данная мера социальной поддержки заменена на снижение родительской платы.Компенсация не выплачиваеться.Мера по снижению родительской платы предоставлена  (для 6 родителей)</t>
  </si>
  <si>
    <t>Расходы по присмотру и уходу за детьми-инвалидами, детьми-сиротами и детьми, оставшимися без попечения родителей, а также за детьми с туберкулезной интоксикацией, обучающихся в муниципальных образовательных учреждениях, реализующих основную образовательную программу дошкольного образования</t>
  </si>
  <si>
    <t>Данная льгота предоставляеться родителям детей-инвалидов,детей-сирот и детей оставшихся без попечения родителей,детей с туберкулезной интоксикацией.(для 11 инвалидов и для 6 опекаемых детей)</t>
  </si>
  <si>
    <t>Софинансирование расходов на предоставление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образования.</t>
  </si>
  <si>
    <t>Софинансирование предоставление мер социальной поддержки, реализация переданных государственных полномочий Удмуртской Республики за счет средств местного бюджета, (для 6 инвалидов родителей)</t>
  </si>
  <si>
    <t>Софинансирование расходов по присмотру и уходу за детьми-инвалидами, детьми-сиротами и детьми, оставшимися без попечения родителей, а также за детьми с туберкулезной интоксикацией, обучающихся в муниципальных образовательных учреждениях, реализующих основную программу дошкольного образования.</t>
  </si>
  <si>
    <t>Софинансирование предоставление мер социальной поддержки, реализация переданных государственных полномочий Удмуртской Республики за счет средств местного бюджета. (для 11 инвалидов и для 6 опекаемых детей)</t>
  </si>
  <si>
    <t>03</t>
  </si>
  <si>
    <t>Предоставление мер социальной поддержки по оплате жилого помещения и коммунальных услуг педагогическим работникам</t>
  </si>
  <si>
    <t>Денежная компенсация расходов по оплате жилых помещений и коммунальных услуг(отопление,освещение) работникам муниципальных учреждений, проживающим и работающим в сельских населенных пунктах</t>
  </si>
  <si>
    <t>Закрепление педагогов на селе</t>
  </si>
  <si>
    <t>04</t>
  </si>
  <si>
    <t>Укрепление материально-технической базы муниципальных дошкольных образовательных организаций</t>
  </si>
  <si>
    <t>Приобретение мебели, оборудования</t>
  </si>
  <si>
    <t>Реализация проектов инициативного бюджетирования в муниципальных образованиях в УР</t>
  </si>
  <si>
    <t>Софинансирование проектов развития общественной инфраструктуры, основанных на местной инициативе</t>
  </si>
  <si>
    <t>Расходы за счет добровольных пожертвований физических лиц-населения(жителей) на реализацию проекта развития общественной инфраструктуры, основанного на местной инициативе</t>
  </si>
  <si>
    <t>Расходы за счет добровольных пожертвований юридических лиц(индивидуальных предпринимателей, крестьяских-фермерских)хозяйств на реализацию проекта развития общественной инфраструктуры, основанного на местной инициативе</t>
  </si>
  <si>
    <t>05</t>
  </si>
  <si>
    <t xml:space="preserve">Модернизация пищеблоков в муниципальных дошкольных образовательных организациях </t>
  </si>
  <si>
    <t>Средства на данное мероприятие не выделялось.</t>
  </si>
  <si>
    <t>Обеспечение воспитанников качественным сбалансированным питанием</t>
  </si>
  <si>
    <t>Организация полноценного питания</t>
  </si>
  <si>
    <t xml:space="preserve">Проводиться контроль технологом </t>
  </si>
  <si>
    <t>06</t>
  </si>
  <si>
    <t xml:space="preserve">Мероприятия, направленные на обеспечение безопасности условий обучения и воспитания детей в муниципальных дошкольных образовательных организациях </t>
  </si>
  <si>
    <t>Обеспечение мер пожарной безопасности</t>
  </si>
  <si>
    <t>Реализация мер пожарной безопасности в муниципальных дошкольных образовательных организациях</t>
  </si>
  <si>
    <t>Проводиться техническое обслуживание организациями</t>
  </si>
  <si>
    <t>Аттестация рабочих мест по условиям труда и приведение их в соответствие с установленными требованиями</t>
  </si>
  <si>
    <t>Приведение рабочих мест в муниципальных дошкольных образовательных организациях в соответствие с установленными требованиями</t>
  </si>
  <si>
    <t>Проведена аттестация рабочих мест в дошкольных учреждениях</t>
  </si>
  <si>
    <t>Мониторинг и анализ предписаний надзорных органов, принятие мер реагирования</t>
  </si>
  <si>
    <t>Муниципальные правовые акты</t>
  </si>
  <si>
    <t>Установка видеонаблюдения в образовательных учреждениях</t>
  </si>
  <si>
    <t>Обеспечение безопасности детей</t>
  </si>
  <si>
    <t>1</t>
  </si>
  <si>
    <t>Мероприятия по обеспечению антитеррористической защищенности объектов образования</t>
  </si>
  <si>
    <t>Мероприятия по безопасности образовательных организаций в УР</t>
  </si>
  <si>
    <t>07</t>
  </si>
  <si>
    <t>Обустройство прилегающих территорий к зданиям и сооружениям муниципальных дошкольных образовательных организаций</t>
  </si>
  <si>
    <t>08</t>
  </si>
  <si>
    <t>Капитальный ремонт, реконструкция и текущий ремонт муниципальных дошкольных образовательных учреждений Сарапульского района</t>
  </si>
  <si>
    <t>Создание безопасных условий </t>
  </si>
  <si>
    <t>д. Соколовка.                                                                                 Реконструкция со строительством пристроя на 20 мест.</t>
  </si>
  <si>
    <t>Приведение в соответствии СанПинов медицинского блока. Обеспечение мебели в детский сад детей 20 мест</t>
  </si>
  <si>
    <t>Текущий ремонт дошкольных образовательных учреждений Сарапульского района.</t>
  </si>
  <si>
    <t xml:space="preserve">    Капитальный ремонт и реконструкция дошкольных образовательных учреждений Сарапульского района.</t>
  </si>
  <si>
    <t>Софинансирование расходов в участии федеральных и республиканских целевых программ</t>
  </si>
  <si>
    <t>Строительство объектов муниципальной собственности</t>
  </si>
  <si>
    <t>Администрация МО «Сарапульский район»</t>
  </si>
  <si>
    <t>Проектно-изыскательские работы</t>
  </si>
  <si>
    <t>Капитальные вложения в объекты государственной(муниципальной)собственности</t>
  </si>
  <si>
    <t>Р2</t>
  </si>
  <si>
    <t>Федеральный проект «Содействие занятости женщин-создание условий дошкольного образования для детей  в возрасте до 3 лет</t>
  </si>
  <si>
    <t>с.Сигаево на 80 мест    с.Нечкино на 80 мест   с.Шевырялово  на 80мест   Расходы по созданию в субъектах РФ дополнительных мест для детей в возрасте от двух месяцев до трех лет в образовательных организациях, осуществляющих образовательную деятельность по образовательным программам дошкольного образования.</t>
  </si>
  <si>
    <t>Увеличение охвата детей дошкольного возраста</t>
  </si>
  <si>
    <t>Расходы по созданию в субъектах РФ дополнительных мест для детей в возрасте от 1,5 месяцев до трех лет в образовательных организациях, осуществляющих образовательную деятельность по образовательным программам дошкольного образования.</t>
  </si>
  <si>
    <t>Софинансирование расходов по созданию в субъектах РФ дополнительных мест для детей в возрасте от двух месяцев до трех лет в образовательных организациях, осуществляющих образовательную деятельность по образовательным программам дошкольного образования. Федеральный проект «Финансовая поддержка семей при рождении детей».</t>
  </si>
  <si>
    <t>09</t>
  </si>
  <si>
    <t>Строительство дошкольных образовательных учреждений на территории района</t>
  </si>
  <si>
    <t>Софинансирование расходов по созданию в субъектах РФ дополнительных мест для детей в возрасте от двух месяцев до трех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</si>
  <si>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Бюджетные инвестиции</t>
  </si>
  <si>
    <t>Создание условий для развития негосударственного сектора дошкольного образования</t>
  </si>
  <si>
    <t xml:space="preserve">Формирование нормативной правовой базы </t>
  </si>
  <si>
    <t>Уточнение перечня муниципальных услуг, уточнение методики расчета нормативных затрат на оказание муниципальных услуг по предоставлению дошкольного образования, присмотру и уходу за ребенком (с учетом необходимости определения объема финансирования муниципального заказа, размещаемого в негосударственных организациях)</t>
  </si>
  <si>
    <t>Размещение муниципального заказа на оказание муниципальных услуг по предоставлению дошкольного образования, присмотру и уходу за ребенком в негосударственных организациях</t>
  </si>
  <si>
    <t>Размещение муниципального заказа, контроль за исполнением</t>
  </si>
  <si>
    <t>Внедрение федеральных государственных образовательных стандартов (требований) дошкольного образования</t>
  </si>
  <si>
    <t>Организация работы инновационных площадок, обеспечивающих разработку части образовательной программы с учетом региональных, национальных и этнокультурных особенностей</t>
  </si>
  <si>
    <t>Разработка части образовательной программы с учетом региональных, национальных и этнокультурных особенностей (региональная составляющая)</t>
  </si>
  <si>
    <t>В Шевырялово федеральная экспериментальная площадка, в Сигаево районная площадка. Работа осуществляется.</t>
  </si>
  <si>
    <t>Низкая скорость интернета</t>
  </si>
  <si>
    <t>Организация работы методических площадок по федеральным государственным стандартам (требованиям) дошкольного образования</t>
  </si>
  <si>
    <t>Апробация региональной составляющей на методических площадках и распространение успешного опыта в муниципальные дошкольные образовательные организации</t>
  </si>
  <si>
    <t>Организация методических площадок на базе ДОУ с.Шевырялово.Работа идет в соответствии с методическими рекомендациями ФИРО г.Москва</t>
  </si>
  <si>
    <t xml:space="preserve">Утверждение перечня требований к условиям организации дошкольного образования, соответствующим федеральным государственным стандартам </t>
  </si>
  <si>
    <t>Муниципальный правовой акт</t>
  </si>
  <si>
    <t xml:space="preserve">Утвержден перечень требований к условиям организации дошкольного образования, соответствующим федеральным государственным стандартам </t>
  </si>
  <si>
    <t>Уточнение методики расчета нормативных затрат для расчета субсидий на оказание муниципальных услуг по предоставлению общедоступного и бесплатного дошкольного образования, осуществления присмотра и ухода за детьми (в целях реализации требований к условиям организации дошкольного образования)</t>
  </si>
  <si>
    <t>Увеличение нормативных затрат, используемых для расчета финансового обеспечения оказания муниципальных услуг по предоставлению общедоступного и бесплатного дошкольного образования, осуществления присмотра и ухода за детьми</t>
  </si>
  <si>
    <t>Расчет нормативных затрат,используемых для расчета финансового обеспечения оказания муниципальных услуг по предоставлению общедоступного и бесплатного дошкольного образования,осуществления присмотра и ухода за детьми</t>
  </si>
  <si>
    <t>Актуализация (разработка) образовательных программ в соответствии с федеральными стандартами дошкольного образования</t>
  </si>
  <si>
    <t>Актуализированные образовательные программы дошкольного образования</t>
  </si>
  <si>
    <t>Формирование здорового образа жизни</t>
  </si>
  <si>
    <t>Снижение заболеваемости</t>
  </si>
  <si>
    <t>Организация спартакиады дошкольников "Малыши открывают спорт"</t>
  </si>
  <si>
    <t>Снижение заболеваемости формирования здорового образа жизни </t>
  </si>
  <si>
    <t>Соревнования Папа, мама,я - спортивная семья</t>
  </si>
  <si>
    <t>Формирование здорового образа жизни </t>
  </si>
  <si>
    <t>Активизация работы с родителями по формированию здорового образа жизни</t>
  </si>
  <si>
    <t>Работа с родителями проводилась</t>
  </si>
  <si>
    <t>Разработка и реализация комплекса мер по внедрению единых (групповых) значений нормативных затрат с использованием корректирующих показателей для расчета субсидий на оказание муниципальных услуг по предоставлению общедоступного и бесплатного дошкольного образования, осуществления присмотра и ухода за детьми</t>
  </si>
  <si>
    <t>Разработано положение</t>
  </si>
  <si>
    <t>Организация подготовки и повышения квалификации кадров, поддержка молодых специалистов</t>
  </si>
  <si>
    <t>Целевой набор. Повышение квалификации кадров. Выплата подъемных.</t>
  </si>
  <si>
    <t xml:space="preserve">Разработка и внедрение системы независимой оценки качества дошкольного образования. </t>
  </si>
  <si>
    <t>Рейтинг организаций</t>
  </si>
  <si>
    <t>Разработка и утверждение муниципальной модели (методики) оценки качества дошкольного образования на основе республиканской системы мониторинга деятельности дошкольных образовательных организаций с включением возможности формирования независимого общественного мнения, порядка проведения такой оценки</t>
  </si>
  <si>
    <t>Методика проведения оценки качества дошкольного образования, в том числе населением (потребителями услуг), порядок проведения такой оценки. Муниципальный правовой акт (акты)</t>
  </si>
  <si>
    <t>Проведение оценки качества дошкольного образования в разрезе образовательных организаций дошкольного образования. Конкурс образовательное учреждение года</t>
  </si>
  <si>
    <t>Результаты оценки качества дошкольного образования в разрезе образовательных организаций дошкольного образования. Публикация сведений на официальном сайте Администрации района</t>
  </si>
  <si>
    <t>Разработка и реализация комплекса мер по внедрению эффективных контрактов с руководителями и педагогическими работниками муниципальных дошкольных образовательных организаций</t>
  </si>
  <si>
    <t>Заключение контрактов</t>
  </si>
  <si>
    <t>Заключены контракты</t>
  </si>
  <si>
    <t>Разработка показателей оценки эффективности деятельности руководителей и педагогических работников муниципальных дошкольных образовательных организаций Сарапульского района</t>
  </si>
  <si>
    <t>Положение по доплатам</t>
  </si>
  <si>
    <t>Заключение эффективных контрактов с руководителями муниципальных дошкольных образовательных организаций Сарапульского района</t>
  </si>
  <si>
    <t>Заключение эффективных контрактов с руководителями 100%</t>
  </si>
  <si>
    <t>Организация работы по заключению эффективных контрактов с педагогическими работниками муниципальных дошкольных образовательных организаций Сарапульского района</t>
  </si>
  <si>
    <t>Заключение эффективных контрактов с педагогическими работниками муниципальных дошкольных образовательных организаций Сарапульского района</t>
  </si>
  <si>
    <t>Заключение эффективных контрактов со вновь поступающими на работу  педагогическими работниками</t>
  </si>
  <si>
    <t>Информационное сопровождение внедрения эффективного контракта</t>
  </si>
  <si>
    <t>Проведение разъяснительной работы в трудовых коллективах, проведение семинаров</t>
  </si>
  <si>
    <t>Информирование населения об организации предоставления дошкольного образования в Сарапульском районе</t>
  </si>
  <si>
    <t>Взаимодействие со СМИ в целях публикации информации о дошкольном образовании в печатных СМИ, а также подготовки сюжетов для теле- и радиопередач</t>
  </si>
  <si>
    <t>Публикации о дошкольном образовании в СМИ, сюжеты на радио и телевидении</t>
  </si>
  <si>
    <t>Подготовка и публикация информации на официальном сайте Администрации Сарапульского района об организации предоставления дошкольного образования в районе, муниципальных правовых актах, регламентирующих деятельность в сфере дошкольного образования, муниципальных образовательных организациях, предоставляющих услуги дошкольного образования</t>
  </si>
  <si>
    <t>Актуальные сведения об организации дошкольного образования в районе на официальном сайте Администрации Сарапульского района в сети Интернет</t>
  </si>
  <si>
    <t>Размещены на сайте</t>
  </si>
  <si>
    <t>Осуществление контроля за публикацией информации о деятельности муниципальных дошкольных образовательных учреждений Сарапульского района, предусмотренной законодательством Российской Федерации, на официальных сайтах соответствующих учреждений</t>
  </si>
  <si>
    <t>Актуальные сведения о деятельности муниципальных дошкольных образовательных организаций Сарапульского района на официальных сайтах соответствующих учреждения</t>
  </si>
  <si>
    <t>Мониторинг ежеквартально</t>
  </si>
  <si>
    <t>Обеспечение и развитие системы обратной связи с потребителями муниципальных услуг в сфере дошкольного образования</t>
  </si>
  <si>
    <t>Организация системы регулярного мониторинга удовлетворенности потребителей муниципальных услуг в сфере дошкольного образования (проведение регулярных опросов потребителей муниципальных услуг об их качестве и доступности, обработка полученных результатов, принятие мер реагирования)</t>
  </si>
  <si>
    <t>Оценка качества оказания муниципальных услуг в сфере дошкольного образования потребителями</t>
  </si>
  <si>
    <t>Мониторинг качества ДО</t>
  </si>
  <si>
    <t>Рассмотрение обращений граждан по вопросам предоставления дошкольного образования, принятие мер реагирования</t>
  </si>
  <si>
    <t>Рассмотрение обращений граждан, принятие мер реагирования</t>
  </si>
  <si>
    <t>Своевременно по запросу</t>
  </si>
  <si>
    <t>Публикация на официальном сайте Администрации района и поддержание в актуальном состоянии информации об Управлении образования Администрации Сарапульского района его структурных подразделениях, а также муниципальных учреждениях дошкольного образования района, контактных телефонах и адресах электронной почты</t>
  </si>
  <si>
    <t>Доступность сведений о структурах и должностных лицах, отвечающих за организацию и предоставление муниципальных услуг в сфере дошкольного образования, для населения (потребителей услуг)</t>
  </si>
  <si>
    <t>Информация размещена</t>
  </si>
  <si>
    <t>Оказание муниципальной услуги "Прием заявлений, постановка на учет и выдача путевок в образовательные учреждения, реализующие основную образовательную программу дошкольного образования (детские сады) в муниципальном образовании "Сарапульский район"</t>
  </si>
  <si>
    <t>Учет детей, претендующих на получение дошкольного образования, предоставление путевок в образовательные учреждения, реализующие основную образовательную программу дошкольного образования</t>
  </si>
  <si>
    <t>100%,охват АИС ДОУ</t>
  </si>
  <si>
    <t>Энергосбережение и повышение энергетической эффективности в образовательных организациях в Удмуртской Республике.</t>
  </si>
  <si>
    <t>Экономия энергетических ресурсов</t>
  </si>
  <si>
    <t>Ведеться контроль на местах</t>
  </si>
  <si>
    <t>Информатизация образовательного процесса</t>
  </si>
  <si>
    <t>Предоставление услуг в электронном виде</t>
  </si>
  <si>
    <t>Предоставление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</si>
  <si>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</si>
  <si>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</t>
  </si>
  <si>
    <t>Социальная  поддержка детей-сирот и детей, оставшихся без попечения родителей, обучающихся и воспитывающихся в муниципальных организациях для детей-сирот и детей, оставшихся без попечения родителей</t>
  </si>
  <si>
    <t>Выполнение переданных государственных полномочий Удмуртской Республики</t>
  </si>
  <si>
    <t>нет</t>
  </si>
  <si>
    <t>Расходы на обеспечение деятельности казенных учреждений образования</t>
  </si>
  <si>
    <t>Оказание муниципальными учреждениями муниципальных услуг, выполнение работ,финансовое обеспечение деятельности муниципальными  учреждениями</t>
  </si>
  <si>
    <t>Организация предоставления начального общего, основного общего, среднего общего образования в муниципальных общеобразовательных организациях</t>
  </si>
  <si>
    <t>Уплата налога на имущество организаций муниципальными общеобразовательными организациями</t>
  </si>
  <si>
    <t>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и муниципальных образовательных организаций,реализующих образовательные программы начального общего,основого общего и среднего общего образования,в том числе адаптированные образовательные программы</t>
  </si>
  <si>
    <t>Предоставление педагогическим работникам государтсвенных и муниципальных образовательных организаций в Удмуртской Республике,реализующих образовательные программы начального общего,основного общего и среднего общего образования,в том числе адаптированные образовательные программы,ежемесячного денежного вознаграждения на классное руководство</t>
  </si>
  <si>
    <t>Всем классным руководителям выплата произведена в полном объеме</t>
  </si>
  <si>
    <t>Обеспечение питанием детей школьного возраста</t>
  </si>
  <si>
    <t>Создание системы обеспечения питания детей дошкольного и школьного возраста</t>
  </si>
  <si>
    <t>Обеспечение питания обучающихся общеобразовательных организаций:завтрак для обучающихся 1-4 классов;питания для обучающихся 5-11 классов общеобразовательных организаций из малообеспеченных семей(кроме детей из многодетных малообеспеченных семей),в том числе детей из неполных семей,имеющих совокупный ежемесячный доход на каждого члена семьи не выше 3300 руб.</t>
  </si>
  <si>
    <t>Обеспечение питанием учащихся за счет родительской платы</t>
  </si>
  <si>
    <t>Обеспечение детей питанием</t>
  </si>
  <si>
    <t>Обеспечение питания обучающихся общеобразовательных организаций:питание для обучающихся 5-11 классов общеобразовательных организаций из малообеспеченных семей(кроме детей из многодетных малообеспеченных семей),в том числе детей из неполных семей,имеющих совокупный ежемесячный доход на каждого члена семьи не выше 3300 руб.</t>
  </si>
  <si>
    <t>Обеспечение бесплатным двухразовым питанием детей с ОВЗ</t>
  </si>
  <si>
    <t>Организация бесплатного горячего питания обучающихся, получающих начальное общее образование в государтсвенных и муниципальных образовательных организациях субъекта Российской Федерации</t>
  </si>
  <si>
    <t>Обеспечение всех обучающихся,получающих начальное общее образование в государственных и муниципальных образовательных организациях в Удмуртской Республике, бесплатным горячим питанием</t>
  </si>
  <si>
    <t>Дополнительные расходы на организацию горячего питания в муниципальных общеобразовательных организациях</t>
  </si>
  <si>
    <t xml:space="preserve">Оснащение школьных пищеблоков оборудованием </t>
  </si>
  <si>
    <t>Расходы на реализацию мероприятия по профилактике детского-дорожно-транспортного травматизма</t>
  </si>
  <si>
    <t>Мероприятие по профилактике детского дорожно-транспортного травматизма</t>
  </si>
  <si>
    <t>Формирование у детей безопасного поведения на  дорогах</t>
  </si>
  <si>
    <t>Проведены мероприятия,исполение 100%</t>
  </si>
  <si>
    <t>Реализация программ основных образовательных программ</t>
  </si>
  <si>
    <t>Ввод ФГОС ООО в образовательных организациях района.</t>
  </si>
  <si>
    <t>Внедрение ФГОС основного общего образования .</t>
  </si>
  <si>
    <t>Ввод ФГОС ООО в 8 классах Сигаевской СОШ.</t>
  </si>
  <si>
    <t>Внедрение ФГОС основного общего образования Сигаевской СОШ в экперементальном порядке</t>
  </si>
  <si>
    <t>Разработка части образовательной программы с учетом региональных, национальных и этнокультурных особенностей (региональная составляющая</t>
  </si>
  <si>
    <t>Адаптация объектов социальной инфраструктуры с целью доступности для инвалидов и другие мероприятия в рамках реализации государственной программы РФ «Доступная среда»</t>
  </si>
  <si>
    <t>4(L)</t>
  </si>
  <si>
    <t>Софинансирование в рамках реализации государственной программы РФ «Доступная среда»</t>
  </si>
  <si>
    <t>5(L)</t>
  </si>
  <si>
    <t>Приобретение учебно-лабораторного, спортивного оборудования. Возможность обучения по ФГОС</t>
  </si>
  <si>
    <t>Укрепление материально-технической базы муниципальных общеобразовательных организаций</t>
  </si>
  <si>
    <t>Реализация проектов инициативного бюджетирования в муниципальных образования в УР</t>
  </si>
  <si>
    <t>Расходы за счет добровольных пожертвований юридических лиц(индивидуальных предпринимателей,крестьяских-фермерских)хозяйств на реализацию проекта развития общественной инфраструктуры, основанного на местной инициативе</t>
  </si>
  <si>
    <t>Возможность использования информационно-коммуникационных технологий в образовательном процессе. Возможность обучения по ФГОС</t>
  </si>
  <si>
    <t>Субсидия на проведение мероприятий за счет резервного фонда исполнительных органов государственной власти</t>
  </si>
  <si>
    <t>Формирование и развитие современной информационной образовательной среды в муниципальных общеобразовательных организациях</t>
  </si>
  <si>
    <t>Создание безопасных условий для питания</t>
  </si>
  <si>
    <t xml:space="preserve">Модернизация пищеблоков муниципальных общеобразовательных учреждений.                                                                                         </t>
  </si>
  <si>
    <t>Повышение пожарной безопасности, аттестация рабочих мест по условиям труда и приведение их в соответствие с установленными требованиями</t>
  </si>
  <si>
    <t>Аттестация рабочих мест проведена своевременно</t>
  </si>
  <si>
    <t xml:space="preserve">Мероприятия, направленные на обеспечение безопасности условий обучения детей в муниципальных общеобразовательных организациях </t>
  </si>
  <si>
    <t xml:space="preserve">Безопасность образовательных учреждений </t>
  </si>
  <si>
    <t>Установка видеонаблюдения в образовательных учреждених, тахографы.</t>
  </si>
  <si>
    <t>Благоустроенные прилегающие территории</t>
  </si>
  <si>
    <t>Обустройство прилегающих территорий к зданиям и сооружениям муниципальных общеобразовательных организаций</t>
  </si>
  <si>
    <t>Приведение в соответствии с нормативными требованиями</t>
  </si>
  <si>
    <t>Федеральный проект «Содействие занятости женщин-создание условий дошкольного образования для детей в возрасте до 3 лет</t>
  </si>
  <si>
    <t>Расходы по созданию в субъектах РФ дополнительных мест для детей в возрасте от 1,5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</si>
  <si>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Софинансирование расходов по созданию в субъектах РФ дополнительных мест для детей в возрасте от 1,5 месяцев до 3 лет в образовательных организациях, осуществляющих образовательную деятельность по образовательным программам дошкольного образования. Федеральный проект «Финансовая поддержка семей при рождении детей».</t>
  </si>
  <si>
    <t>E2</t>
  </si>
  <si>
    <t>Федеральный проект «Успех каждого ребенка»</t>
  </si>
  <si>
    <t>Е2</t>
  </si>
  <si>
    <t>Ремонт спортивных залов, спортивных площадок:</t>
  </si>
  <si>
    <t xml:space="preserve">Расходы на создание в сельских общеобразовательных организациях условий для занятий физической культурой и спортом, производимые за счет бюджета УР </t>
  </si>
  <si>
    <t>Капитальный ремонт, реконструкция и текущий ремонт муниципальных учреждений общего образования района</t>
  </si>
  <si>
    <t xml:space="preserve">Капитальный ремонт образовательных учреждений:                                                             МБОУ Мазунинская СОШ                                                                                                          МБОУ НОШ с.Сигаево.                                                                           </t>
  </si>
  <si>
    <t xml:space="preserve">Ремонт спортивных залов,спортивных площадо: Расходы на создание в сельских общеобразовательных организациях условий для занятий физической культурой и спортом,производимые за счет бюджета УР </t>
  </si>
  <si>
    <t>Замена оконных блоков</t>
  </si>
  <si>
    <t>Строительство школ с.Сигаево</t>
  </si>
  <si>
    <t>софинансирование исполнено 100%</t>
  </si>
  <si>
    <t>Текущий ремонт образовательных учреждений Сарапульского района</t>
  </si>
  <si>
    <t>Мероприятия по модернизации школьных систем образования в части оснащения зданий муниципальных общеобразовательных организаций средствами обучения и воспитания</t>
  </si>
  <si>
    <t>Организация и проведение олимпиад школьников на муниципальном уровне</t>
  </si>
  <si>
    <t>Проведение олимпиад школьников.Выявление одаренных детей</t>
  </si>
  <si>
    <t>Онлайн</t>
  </si>
  <si>
    <t>Формирование системы мониторинга уровня подготовки и социализации  школьников</t>
  </si>
  <si>
    <t>Организация мониторинга готовности обучающихся к освоению программ начального, основного, среднего общего образования и профессионального образования на регулярной основе</t>
  </si>
  <si>
    <t>Результаты мониторинга, характеризующие качество образования. Принятие мер реагирования</t>
  </si>
  <si>
    <t>Организация мониторинга готовности учащихся основной школы (8 класс) к выбору образовательной и профессиональной траектории, а также мониторинга уровня социализации выпускников общеобразовательных организаций</t>
  </si>
  <si>
    <t>Подготовка и переподготовка кадров для муниципальных общеобразовательных учреждений, поддержка молодых специалистов:</t>
  </si>
  <si>
    <t>Целевой набор. Повышение квалификации кадров, выплата подъемных</t>
  </si>
  <si>
    <t>Разработка и внедрение системы независимой оценки качества общего образования</t>
  </si>
  <si>
    <t>Рейтинг школ</t>
  </si>
  <si>
    <t>Разработка и утверждение муниципальной модели (методики) независимой оценки качества общего образования, конкурс "Образовательное учреждение года"</t>
  </si>
  <si>
    <t>Методика проведения оценки качества общего образования, порядок проведения такой оценки. Муниципальный правовой акт (акты)</t>
  </si>
  <si>
    <t xml:space="preserve">Проведение независимой оценки качества общего образования в разрезе общеобразовательных организаций </t>
  </si>
  <si>
    <t>Результаты оценки качества общего образования в разрезе общеобразовательных организаций. Публикация сведений на официальном сайте Администрации района</t>
  </si>
  <si>
    <t>Разработка и реализация комплекса мер по внедрению эффективных контрактов с руководителями и педагогическими работниками муниципальных общеобразовательных организаций</t>
  </si>
  <si>
    <t>Разработка показателей эффективности деятельности руководителей и педагогических работников муниципальных общеобразовательных организаций района</t>
  </si>
  <si>
    <t>Муниципальный правовой акт (акты), устанавливающий показатели эффективности деятельности</t>
  </si>
  <si>
    <t>Положение</t>
  </si>
  <si>
    <t>Заключение эффективных контрактов с руководителями муниципальных общеобразовательных организаций района</t>
  </si>
  <si>
    <t>Заключенные эффективные трудовые контракты с руководителями муниципальных общеобразовательных организаций района</t>
  </si>
  <si>
    <t>Заключенные эффективные трудовые контракты с руководителями муниципальных общеобразовательных организаций района 100 %</t>
  </si>
  <si>
    <t>Организация работы по заключению эффективных контрактов с педагогическими работниками муниципальных общеобразовательных организаций района</t>
  </si>
  <si>
    <t>Заключенные эффективные трудовые контракты с педагогическими работниками муниципальных общеобразовательных организаций района</t>
  </si>
  <si>
    <t>Информационное сопровождение мероприятий по внедрению эффективного контракта</t>
  </si>
  <si>
    <t>Семинары, совещания с руководителями муниципальных учреждений, разъяснительная работа в трудовых коллективах</t>
  </si>
  <si>
    <t>Разработка и реализация комплекса мер по внедрению единых (групповых) значений нормативных затрат с использованием корректирующих показателей для расчета субсидий на оказание муниципальных услуг по предоставлению общего образования</t>
  </si>
  <si>
    <t>Муниципальный правовой акт о порядке расчета нормативных затрат. Повышение эффективности использования бюджетных средств</t>
  </si>
  <si>
    <t>Информирование населения об организации предоставления общего образования в Сарапульском районе</t>
  </si>
  <si>
    <t>Обеспечение открытости доступности информации</t>
  </si>
  <si>
    <t>Взаимодействие со СМИ в целях публикации информации об общем образовании в печатных средствах массовой информации, а также подготовки сюжетов для теле- и радиопередач</t>
  </si>
  <si>
    <t>Публикации об общем образовании в СМИ, сюжеты на радио и телевидении</t>
  </si>
  <si>
    <t>Сайты,стенды,сми</t>
  </si>
  <si>
    <t>Подготовка и публикация информации на официальном сайте Администрации района об организации предоставления общего образования в районе, муниципальных правовых актах, регламентирующих деятельность в сфере общего образования, муниципальных общеобразовательных организациях</t>
  </si>
  <si>
    <t>Публикация актуальных сведений на официальном сайте Администрации района. Обеспечение открытости данных об организации общего образования</t>
  </si>
  <si>
    <t>Публикации об общем образовании в СМИ</t>
  </si>
  <si>
    <t>Осуществление контроля за публикацией информации о деятельности муниципальных общеобразовательных учреждений района, предусмотренной законодательством Российской Федерации, на официальных сайтах соответствующих учреждений</t>
  </si>
  <si>
    <t>Публикация данных о деятельности муниципальных общеобразовательных учреждений. Обеспечение открытости данных в соответствии с законодательством</t>
  </si>
  <si>
    <t>Проведение мероприятий в учреждениях образования, направленных на информирование населения в области образования</t>
  </si>
  <si>
    <t>Проведение мероприятий в учреждениях образования,направленных на информирование населения в области образования</t>
  </si>
  <si>
    <t>Обеспечение и развитие системы обратной связи с потребителями муниципальных услуг в сфере общего образования</t>
  </si>
  <si>
    <t>Рассматриваются жалобы,письма,обращения</t>
  </si>
  <si>
    <t xml:space="preserve">Организация системы регулярного мониторинга удовлетворенности потребителей муниципальных услуг в сфере общего образования </t>
  </si>
  <si>
    <t>Проведение регулярных опросов потребителей муниципальных услуг об их качестве и доступности, обработка полученных результатов, принятие мер реагирования</t>
  </si>
  <si>
    <t>Рассмотрение обращений граждан по вопросам предоставления общего образования, принятие мер реагирования</t>
  </si>
  <si>
    <t>Публикация на официальном сайте Администрации района и поддержание в актуальном состоянии информации об Управлении образования Администрации МО "Сарапульского района", его структурных подразделениях, а также муниципальных общеобразовательных организациях района, контактных телефонах и адресах электронной почты</t>
  </si>
  <si>
    <t>Доступность сведений о структурах и должностных лицах, отвечающих за организацию и предоставление муниципальных услуг в сфере общего образования, для населения (потребителей услуг)</t>
  </si>
  <si>
    <t>Сайт</t>
  </si>
  <si>
    <t>Контроль в учреждениях</t>
  </si>
  <si>
    <t>Реализация регионального проекта «Современная школа»</t>
  </si>
  <si>
    <t>Реализация мероприятий по модернизации инфраструктуры для создания центров «Точка роста»</t>
  </si>
  <si>
    <t>Обновление содержания и методы обучения предметных областей «Технология», «Основы безопасности жизнедеятельности» и «Информатика» в образовательных организациях Сарапульского района</t>
  </si>
  <si>
    <t>Функционируют центры образования цифрового и гуманитарного профилей "Точка роста" МБОУ Кигбаевская СОШ,МБОУ Мостовинская СОШ,МБОУ Сигаевская СОШ,МБОУ Нечкинская СОШ,МБОУ Мазунинская СОШ в 2022 году открыты еще точка роста в МБОУ Уральская СОШ и МБОУ Тарасовская ООШ</t>
  </si>
  <si>
    <t>Реализация мероприятий по обновлению материально-технической базы для формирования у обучающихся современных технологических и гуманитарных навыков</t>
  </si>
  <si>
    <t>Обновление материально-технической базы для реализации основных и дополнительных общеобразовательных программ цифрового,естественно-научного и гуманитарного профилей в общеобразовательных организациях Сарапульского района</t>
  </si>
  <si>
    <t>Центры "Точка роста" оборудованы современным оборудованием</t>
  </si>
  <si>
    <t>Е1</t>
  </si>
  <si>
    <t>Федеральный проект «Современная школа»</t>
  </si>
  <si>
    <t>Управление образования АМО "Сарапульский район"</t>
  </si>
  <si>
    <t>Педагогам выделены средства на заработную плату из республики,обучение и текущие расходы</t>
  </si>
  <si>
    <t>Предоставление дополнительного образования</t>
  </si>
  <si>
    <t xml:space="preserve"> Управление культуры и молодежной политики</t>
  </si>
  <si>
    <t>Предоставление услуг дополнительного образования детей учреждениями, подведомственными Управлению культуры и молодежной политики (музыкальная, художественная направленность)</t>
  </si>
  <si>
    <t>Предоставление услуг дополнительного образования детей учреждениями, подведомственными Управлению культуры и молодежной политики (музыкальная, художественная направленность),исполнение 100%</t>
  </si>
  <si>
    <t>Уплата налога на имущество</t>
  </si>
  <si>
    <t>Управление образования АМО "Муниципальный округ Сарапульский район УР"</t>
  </si>
  <si>
    <t xml:space="preserve">Предоставление дополнительного образования детей учреждениями, подведомственными Управлению образования </t>
  </si>
  <si>
    <t>Услуга на предоставление дополнительного образования детей учреждениями, подведомственными Управлению образования ,исполнение 100%</t>
  </si>
  <si>
    <t>Реализация дополнительных образовательных программ физкультурно-спортивной направленности</t>
  </si>
  <si>
    <t>Услуга на предоставление дополнительного образования детей учреждениями, подведомственными Управлению образования ,исполнение 100%,дорожная карта по педагогическим работникам выполнена в полном объеме.</t>
  </si>
  <si>
    <t>Развитие детского-юношеского спорта в Сарапульском районе</t>
  </si>
  <si>
    <t>Выделено 1,6тыс.руб.,исполнение 100%</t>
  </si>
  <si>
    <t>Проведение тестирования  по выполнению нормативов испытаний(тестов)Всероссийского физкультурно-спортивного комплекса "Готов к труду и обороне"(ГТО)</t>
  </si>
  <si>
    <t>Обеспечение участия представителей района в конкурсах, смотрах, соревнованиях, турнирах  и т.п. мероприятиях на районом, республиканском, межрегиональном и российском уровнях</t>
  </si>
  <si>
    <t>Участие представителей района в конкурсах, смотрах, соревнованиях, турнирах  и т.п. мероприятиях на городском, республиканском, межрегиональном и российском уровнях</t>
  </si>
  <si>
    <t>Активно принимаем участие</t>
  </si>
  <si>
    <t>Обновление содержания программ и технологий дополнительного образования детей, распространение успешного опыта</t>
  </si>
  <si>
    <t>Разработка новых образовательных программ и проектов в сфере дополнительного образования детей.</t>
  </si>
  <si>
    <t xml:space="preserve"> Разработка предпрофессиональных программ художественного направления</t>
  </si>
  <si>
    <t>Увеличение охвата детей дополнительным образованием</t>
  </si>
  <si>
    <t>Деятельность муниципальных учреждений дополнительного образования детей района в качестве республиканских экспериментальных площадок и опорных учреждений</t>
  </si>
  <si>
    <t>Управление образования АМО "Муниципальный округ Сарапульский район УР", Управление культуры и молодежной политики</t>
  </si>
  <si>
    <t>Выпуск методических сборников, методических пособий по вопросам организации дополнительного образования детей</t>
  </si>
  <si>
    <t>Методическое сопровождение дополнительного образования детей</t>
  </si>
  <si>
    <t>-</t>
  </si>
  <si>
    <t>Проведение семинаров, совещаний по распространению успешного опыта организации дополнительного образования детей</t>
  </si>
  <si>
    <t>Укрепление материально-технической базы муниципальных образовательных организаций дополнительного образования детей, строительство стадиона, ввод в эксплуатацию Дома детского творчества</t>
  </si>
  <si>
    <t>Создание условий для занятий с детьми</t>
  </si>
  <si>
    <t xml:space="preserve">Мероприятия, направленные на обеспечение безопасности условий для предоставления муниципальных услуг в муниципальных образовательных организациях дополнительного образования детей </t>
  </si>
  <si>
    <t>Обустройство прилегающих территорий к зданиям и сооружениям муниципальных учреждений дополнительного образования детей</t>
  </si>
  <si>
    <t>Благоустройство прилегающих территорий</t>
  </si>
  <si>
    <t>10</t>
  </si>
  <si>
    <t xml:space="preserve">Капитальный и текущий ремонт муниципальных учреждений дополнительного образования детей  </t>
  </si>
  <si>
    <t>Администрация района</t>
  </si>
  <si>
    <t>Капитальный ремонт здания тира</t>
  </si>
  <si>
    <t>Управление образования</t>
  </si>
  <si>
    <t>Улучшение условий для занятия спортом</t>
  </si>
  <si>
    <t>Капитальный ремонт «Факела»</t>
  </si>
  <si>
    <t>Улучшение условий для занятий спортом</t>
  </si>
  <si>
    <t>Строительство лыжной базы</t>
  </si>
  <si>
    <t>Текущий ремонт зданий</t>
  </si>
  <si>
    <t>Управление образования АМО "Сарапульский район»</t>
  </si>
  <si>
    <t>Внедрение организационно-финансовых механизмов, направленных на повышение эффективности деятельности муниципальных учреждений дополнительного образования детей</t>
  </si>
  <si>
    <t>Уточнение ведомственных перечней муниципальных услуг в сфере образования, культуры и молодежной политики, физической культуры и спорта</t>
  </si>
  <si>
    <t>Муниципальные правовые акты. Обеспечение единых методических подходов к определению муниципальных услуг в сфере дополнительного образования детей</t>
  </si>
  <si>
    <t>Разработка и реализация комплекса мер по внедрению единых (групповых) значений нормативных затрат с использованием корректирующих показателей для расчета субсидий на оказание муниципальных услуг по предоставлению дополнительного образования детей (с учетом направленности дополнительного образования детей)</t>
  </si>
  <si>
    <t>в работе</t>
  </si>
  <si>
    <t>Развитие негосударственного сектора дополнительного образования детей</t>
  </si>
  <si>
    <t>Размещение муниципального заказа на оказание муниципальных услуг по предоставлению дополнительного образования детей в негосударственных организациях</t>
  </si>
  <si>
    <t xml:space="preserve">Размещение муниципального заказа в негосударственных организациях, контроль за его выполнением </t>
  </si>
  <si>
    <t>Софинасирование программ (проектов) в сфере дополнительного образования детей</t>
  </si>
  <si>
    <t>Муниципальные правовые акты о проведении конкурсов, условиях софинансирования</t>
  </si>
  <si>
    <t>Разработка и внедрение системы независимой оценки качества дополнительного образования детей</t>
  </si>
  <si>
    <t>Разработка и утверждение муниципальной модели (методики) независимой оценки качества дополнительного образования детей</t>
  </si>
  <si>
    <t>Методика проведения оценки качества дополнительного образования детей, порядок проведения такой оценки. Муниципальный правовой акт (акты)</t>
  </si>
  <si>
    <t>Проведение независимой оценки качества дополнительного образования детей в разрезе организаций дополнительного образования детей</t>
  </si>
  <si>
    <t>Результаты оценки качества дополнительного образования детей в разрезе организаций. Публикация сведений на официальном сайте Администрации МО "Сарапульского района", рейтинг.</t>
  </si>
  <si>
    <t>Подготовка и переподготовка кадров для муниципальных учреждений дополнительного образования детей</t>
  </si>
  <si>
    <t>Целевой набор. Повышение квалификации кадров</t>
  </si>
  <si>
    <t>Разработка и реализация комплекса мер по внедрению эффективных контрактов с руководителями и педагогическими работниками муниципальных учреждений дополнительного образования детей</t>
  </si>
  <si>
    <t>Эффективный контракт</t>
  </si>
  <si>
    <t>Заключен</t>
  </si>
  <si>
    <t>Разработка показателей эффективности деятельности руководителей и педагогических работников муниципальных образовательных организаций дополнительного образования детей (с учетом направленности дополнительного образования детей)</t>
  </si>
  <si>
    <t>Муниципальные правовые акты, устанавливающие показатели эффективности деятельности (с учетом направленности дополнительного образования детей)</t>
  </si>
  <si>
    <t>Созданы сайты РМО</t>
  </si>
  <si>
    <t>Заключение эффективных контрактов с руководителями муниципальных образовательных организаций дополнительного образования детей</t>
  </si>
  <si>
    <t>Заключенные эффективные трудовые контракты с руководителями муниципальных общеобразовательных организаций Сарапульского района</t>
  </si>
  <si>
    <t>Заключены</t>
  </si>
  <si>
    <t>Организация работы по заключению эффективных контрактов с педагогическими работниками муниципальных образовательных организаций дополнительного образования детей</t>
  </si>
  <si>
    <t>Заключенные эффективные трудовые контракты с педагогическими работниками муниципальных общеобразовательных организаций Сарапульского района</t>
  </si>
  <si>
    <t>Заключены со вновь поступающими на работу</t>
  </si>
  <si>
    <t xml:space="preserve">Информирование населения об организации предоставления дополнительного образования детей </t>
  </si>
  <si>
    <t>Информативность населения</t>
  </si>
  <si>
    <t>Взаимодействие со СМИ в целях публикации информации о дополнительном образовании детей в печатных средствах массовой информации, а также подготовки сюжетов для теле- и радиопередач</t>
  </si>
  <si>
    <t>Публикации о дополнительном образовании в СМИ, сюжеты на радио и телевидении</t>
  </si>
  <si>
    <t>Подготовка и публикация информации на официальном сайте Администрации района об организации предоставления дополнительного образования детей в районе, муниципальных правовых актах, регламентирующих деятельность в сфере дополнительного образования детей, муниципальных организациях дополнительного образования детей</t>
  </si>
  <si>
    <t>Публикация актуальных сведений на официальном сайте Администрации района. Обеспечение открытости данных об организации дополнительного образования детей</t>
  </si>
  <si>
    <t>Осуществление контроля за публикацией информации о деятельности муниципальных организаций дополнительного образования детей района, предусмотренной законодательством Российской Федерации, на официальных сайтах соответствующих организаций</t>
  </si>
  <si>
    <t>Публикация данных о деятельности муниципальных организаций дополнительного образования детей. Обеспечение открытости данных в соответствии с законодательством</t>
  </si>
  <si>
    <t>Обеспечение и развитие системы обратной связи с потребителями муниципальных услуг в сфере дополнительного образования детей</t>
  </si>
  <si>
    <t>Повышение удовлетворенности услугами дополнительного образования</t>
  </si>
  <si>
    <t>Организовано</t>
  </si>
  <si>
    <t>Проведены</t>
  </si>
  <si>
    <t>Рассмотрение обращений граждан по вопросам предоставления дополнительного образования детей, принятие мер реагирования</t>
  </si>
  <si>
    <t>Проводим,жалоб и обращений граждан не было</t>
  </si>
  <si>
    <t>Публикация на официальном сайте Администрации района  и поддержание в актуальном состоянии информации о структурных подразделениях и должностных лицах Администрации района, организующих предоставление дополнительного образования детей, а также муниципальных образовательных организациях дополнительного образования детей Сарапульского района, их контактных телефонах и адресах электронной почты</t>
  </si>
  <si>
    <t>Доступность сведений о структурах и должностных лицах, отвечающих за организацию и предоставление муниципальных услуг в сфере дополнительного образования детей, для населения (потребителей услуг)</t>
  </si>
  <si>
    <t xml:space="preserve">Мероприятия в рамках реализации государственной программы РФ «Доступная среда» </t>
  </si>
  <si>
    <t>Адаптация объектов социальной инфраструктуры с целью доступности для инвалидов и другие мероприятия в рамках реализации государственной программы РФ «Доступная среда» на 2011-2020 годы</t>
  </si>
  <si>
    <t>Развитие и организация молодежной политикина территории Сарапульского района</t>
  </si>
  <si>
    <t>Организация мероприятий по работе с детьми и молодежью</t>
  </si>
  <si>
    <t>Работа с детьми и молодежью</t>
  </si>
  <si>
    <t>Реализация политики по профилактике наркотических средств на территории района</t>
  </si>
  <si>
    <t> 1</t>
  </si>
  <si>
    <t>Организация мероприятий по профилактике распространения и употребления наркотических средств на территории района</t>
  </si>
  <si>
    <t>Снижение  доли несовершеннолетних, стоящих на учете в ИНД КДН, наркологических диспансерах</t>
  </si>
  <si>
    <t>Укрепление материально-технической базы муниципальных учреждений, оказывающих услуги (выполняющих работы) по организации и проведению мероприятий для детей и молодежи</t>
  </si>
  <si>
    <t>Управление культуры и молодежной политики</t>
  </si>
  <si>
    <t>Приобретение оборудования, инвентаря</t>
  </si>
  <si>
    <t>Мероприятия, направленные на обеспечение безопасности условий для предоставления муниципальных услуг (выполнения работ) по организации и проведению мероприятий для детей и молодежи</t>
  </si>
  <si>
    <t>Проведены мероприятия по повышению пожарной безопасности, аттестация рабочих мест по условиям труда и приведение их в соответствие с установленными требованиями</t>
  </si>
  <si>
    <t>Мониторинг ситуации в молодежной среде</t>
  </si>
  <si>
    <t>Аналитические записки, доклады, разработка мер реагирования</t>
  </si>
  <si>
    <t>Совершенствование механизмов финансирования социальных программ (проектов) по работе с детьми и молодежью</t>
  </si>
  <si>
    <t>Уточнение перечня муниципальных услуг (работ) по организации и проведению мероприятий с детьми и молодежью; формирование муниципальных заданий в соответствии с уточненным перечнем</t>
  </si>
  <si>
    <t>Формирование муниципальных заданий на выполнение услуг (работ) требуемого объема и качества; контроль за их исполнением</t>
  </si>
  <si>
    <t>Уточнен перечень муниципальных услуг (работ) по организации и проведенены мероприятия с детьми и молодежью; формирование муниципальных заданий в соответствии с уточненным перечнем</t>
  </si>
  <si>
    <t>Размещение муниципального заказа на реализацию социальных программ (проектов) на конкурсной основе</t>
  </si>
  <si>
    <t>Размещение муниципального заказа на конкурсной основе, в том числе у негосударственных организаций</t>
  </si>
  <si>
    <t>Размещенены муниципальные заказы на конкурсной основе, в том числе у негосударственных организаций</t>
  </si>
  <si>
    <t>Разработка и реализация комплекса мер по внедрению эффективных контрактов с руководителями и работниками муниципальных организаций, оказывающих услуги (выполняющих работы) по организации и проведению мероприятий с детьми и молодежью</t>
  </si>
  <si>
    <t>Заключен эффективный контракт</t>
  </si>
  <si>
    <t>Разработка показателей эффективности деятельности руководителей и педагогических работников муниципальных организаций, оказывающих услуги (выполняющих работы) по организации и проведению мероприятий с детьми и молодежью</t>
  </si>
  <si>
    <t>Муниципальные правовые акты, устанавливающие показатели эффективности деятельности руководителей и работников муниципальных организаций, оказывающих услуги (выполняющих работы) по организации и проведению мероприятий с детьми и молодежью</t>
  </si>
  <si>
    <t>Заключение эффективных контрактов с руководителями муниципальных организаций, оказывающих услуги (выполняющих работы) по организации и проведению мероприятий с детьми и молодежью</t>
  </si>
  <si>
    <t>Заключенные эффективные трудовые контракты с руководителями муниципальных организаций, оказывающих услуги (выполняющих работы) по организации и проведению мероприятий с детьми и молодежью</t>
  </si>
  <si>
    <t>Организация работы по заключению эффективных контрактов с педагогическими работниками муниципальных организаций, оказывающих услуги (выполняющих работы) по организации и проведению мероприятий с детьми и молодежью</t>
  </si>
  <si>
    <t>Заключенные эффективные трудовые контракты с  работниками муниципальных организаций, оказывающих услуги (выполняющих работы) по организации и проведению мероприятий с детьми и молодежью</t>
  </si>
  <si>
    <t>Семинары,совещания с руководителями муниципальных учреждений,разъяснительная работа в трудовых коллективах</t>
  </si>
  <si>
    <t>Информирование осуществляется через специализированные информационные ресурсы для подростков и молодежи в социальной сети "Вконтакте,а также на сайте АМО "Сарапульский район"</t>
  </si>
  <si>
    <t>Формирование системы информирования подростков и молодежи об общественных движениях, социальных инициативах и реализуемых программах и проектах в сфере молодежной политики</t>
  </si>
  <si>
    <t>Создание  специализированного ресурса (страницы) на официальном сайте Администрации района, подготовка и регулярное размещение на нем актуальных сведений об общественных движениях, социальных инициативах и реализуемых  программах и проектах в сфере молодежной политики, мерах муниципальной поддержки молодых горожан</t>
  </si>
  <si>
    <t>Создание специализированного информационного ресурса для подростков и молодежи</t>
  </si>
  <si>
    <t>http://sarapulrayon.udmurt.ru/kultur/omp.php</t>
  </si>
  <si>
    <t>Осуществление контроля за публикацией информации о деятельности муниципальных учреждений района, оказывающих услуги (выполняющих работы) по организации и проведению мероприятий с детьми и молодежью, предусмотренной законодательством Российской Федерации, на официальных сайтах соответствующих организаций</t>
  </si>
  <si>
    <t>Обеспечение открытости данных муниципальных учреждений по работе с детьми и молодежью</t>
  </si>
  <si>
    <t>Обеспечение открытости данных муниципальных учреждений по работе с детьми и молодежью на официальном сайте МО "Сарапульский район"</t>
  </si>
  <si>
    <t>Взаимодействие со СМИ в целях публикации информации о мероприятиях по работе с детьми и молодежью, реализуемых социальных программах (проектах) в печатных средствах массовой информации, а также подготовки сюжетов для теле- и радиопередач</t>
  </si>
  <si>
    <t>Освещение деятельности по работе с детьми и молодежью в средствах массовой информации</t>
  </si>
  <si>
    <t>Обеспечение и развитие системы обратной связи с потребителями муниципальных услуг по организации и проведению мероприятий с детьми и молодежью</t>
  </si>
  <si>
    <t>Организована работа по приему обращений через интернет ресурсы,а также в адрес отдела молодежной политики</t>
  </si>
  <si>
    <t xml:space="preserve">Организация системы регулярного мониторинга удовлетворенности потребителей муниципальных услуг по организации и проведению мероприятий с детьми и молодежью </t>
  </si>
  <si>
    <t>Рассмотрение обращений граждан по вопросам организации и проведения мероприятий с детьми и молодежью, принятие мер реагирования</t>
  </si>
  <si>
    <t>Публикация на официальном сайте Администрации района и поддержание в актуальном состоянии информации о структурных подразделениях и должностных лицах Администрации района, организующих проведение мероприятий с детьми и молодежью, а также муниципальных организациях, предоставляющих такие услуги (выполняющие работы), их контактных телефонах и адресах электронной почты</t>
  </si>
  <si>
    <t>Доступность сведений о структурах и должностных лицах, отвечающих за организацию работы  с детьми и молодежи, для населения (потребителей услуг)</t>
  </si>
  <si>
    <t>Сведения о структурах и должностных лицах,отвечающих за организацию работы с детьми и молодежи размещена на официальном сайте АМО "Сарапульский район"</t>
  </si>
  <si>
    <t>Вовлечение молодежи в общественно-политическую жизнь, повышение гражданской ответственности молодых граждан Сарапульского района</t>
  </si>
  <si>
    <t>Увеличение число  молодежных организаций, объединений</t>
  </si>
  <si>
    <t>Организация мероприятий по профилактике правонарушений</t>
  </si>
  <si>
    <t>Снижение количества преступлений среди несовершеннолетних</t>
  </si>
  <si>
    <t>Организация трудоустройства подростков и молодежи в летний период</t>
  </si>
  <si>
    <t>Занятость подростков и молодежи в летний период</t>
  </si>
  <si>
    <t>Охват детей 19 человек,из них 5 детей из СОП.В рамках республиканского конкурсного отбора программ по трудоустройству подростков Юринская ООШ получила субсидию из бюджета УР.("ЗОЖ Тазалык"по специализации обустройства спортивной зоны для учащихся деревни Юрино).Организованы трудовые лагеря в Соколовской ООШ,Уральской СОШ. В Усть-Сарапульской ООШ в августе была организована профильная смена для подростков,состоящих на учете.</t>
  </si>
  <si>
    <t>Реализация установленных полномочий (функций) Управлением образования</t>
  </si>
  <si>
    <t>Полномочия центрального аппарата органов местного самоуправления</t>
  </si>
  <si>
    <t>Реализация установленных полномочий (функций), организация управления муниципальной программой «Развитие образования»</t>
  </si>
  <si>
    <t>Организация бухгалтерского учета для муниципальных образовательных учреждений, подведомственных Управлению образования</t>
  </si>
  <si>
    <t>Осуществление бухгалтерского учета в муниципальных образовательных учрежденьях, подведомственных Управлению образования</t>
  </si>
  <si>
    <t>Обеспечение деятельности прочих учреждений образования</t>
  </si>
  <si>
    <t>Повышение качества образования</t>
  </si>
  <si>
    <t>Обеспечение деятельности прочих учреждений</t>
  </si>
  <si>
    <t>Подготовка учреждений к отопительному сезону, к новому учебному году</t>
  </si>
  <si>
    <t>Прочие мероприятия в сфере образования</t>
  </si>
  <si>
    <t>Мероприятия в области образования</t>
  </si>
  <si>
    <t>Реализация проекта "Виртуальная методическая служба"</t>
  </si>
  <si>
    <t>Доступность информации,повышение профессионального уровня педагогов</t>
  </si>
  <si>
    <t>Реализация проекта «Человек читающий»</t>
  </si>
  <si>
    <t>Осуществление бухгалтерского учета в муниципальных образовательных учреждениях, подведомственных Управлению образования</t>
  </si>
  <si>
    <t>Выплата подъемных молодым специалистам</t>
  </si>
  <si>
    <t xml:space="preserve">Организация конкурса «Педагог года»                    </t>
  </si>
  <si>
    <t>Методическое сопровождение образовательного процесса</t>
  </si>
  <si>
    <t xml:space="preserve"> -</t>
  </si>
  <si>
    <t>Организация конкурса «Ученик года».</t>
  </si>
  <si>
    <t xml:space="preserve"> Организация районного выпускного бала</t>
  </si>
  <si>
    <t>Организация работы районных методических площадок</t>
  </si>
  <si>
    <t>Обобщение опыта работы</t>
  </si>
  <si>
    <t>Площадки работают на базе МБОУ Сигаевской СОШ, МБОУ Шевыряловской ООШ, МБОУ Соколовской ООШ, МБОУ Кигбаевской СОШ, МБОУ НОШ с. Северный, МБОУ НОШ с. Сигаево, МБОУ Уральская СОШ</t>
  </si>
  <si>
    <t>Проведение семинаров, совещаний по обмену опытом работы ОУ</t>
  </si>
  <si>
    <t>Повышение квалификации педагогов</t>
  </si>
  <si>
    <t>Проводились</t>
  </si>
  <si>
    <t>Организация повышения квалификации и переподготовки педагогических работников, руководителей муниципальных образовательных учреждений Сарапульского района</t>
  </si>
  <si>
    <t>Обеспечение муниципальных образовательных учреждений квалифицированными кадрами</t>
  </si>
  <si>
    <t>Реализация проекта по персонифицированному финансированию дополнительного образования детей в рамках реализации приоритета проекта «Доступное дополнительное образование для детей»</t>
  </si>
  <si>
    <t>Оказание услуг по персонифицированному финансированию дополнительного образования детей в рамках реализации приоритета проекта "Доступное дополнительное образование для детей"</t>
  </si>
  <si>
    <t>Создание и обустройство спортивных площадок</t>
  </si>
  <si>
    <t xml:space="preserve">Благоустройство прилегающей территории, создание условий для занятия спортом  </t>
  </si>
  <si>
    <t>Организация пешеходных коммуникаций</t>
  </si>
  <si>
    <t xml:space="preserve">Благоустройство прилегающей территории, обеспечение беспрепятственного доступа детей инвалидов и др. маломобильных групп в образовательные учреждения </t>
  </si>
  <si>
    <t>Техническое обеспечение процессов документирования и архивирования текущей корреспонденции</t>
  </si>
  <si>
    <t>Комплектование архива документами Управления образования учреждений, учет и обеспечение сохранности и использования документов, хранящихся</t>
  </si>
  <si>
    <t>Учет и обеспечение сохраности документов</t>
  </si>
  <si>
    <t>Организация и проведение аттестации руководителей муниципальных образовательных учреждений, подведомственных Управлению образования</t>
  </si>
  <si>
    <t>Организация работ по повышению эффективности деятельности муниципальных образовательных организаций, создание условий для развития негосударственного сектора в сфере образования</t>
  </si>
  <si>
    <t>Организация работ по уточнению ведомственного перечня муниципальных услуг в сфере образования</t>
  </si>
  <si>
    <t>Муниципальный правовой акт. Уточнение перечня муниципальных услуг в целях возможности установления четкого задания и контроля за его выполнением, расчета финансового обеспечения</t>
  </si>
  <si>
    <t>Муниципальный правовой акт.</t>
  </si>
  <si>
    <t>Организация работ по разработке и реализации комплекса мер по разработке и внедрению единых (групповых) значений нормативных затрат с использованием корректирующих показателей для расчета субсидий на оказание муниципальных услуг в сфере образования</t>
  </si>
  <si>
    <t>Внедрение единых (групповых) значений нормативных затрат с использованием корректирующих показателей для расчета субсидий на оказание муниципальных услуг в сфере образования. Повышение эффективности деятельности муниципальных образовательных учреждений.</t>
  </si>
  <si>
    <t>Внедрение единых(групповых) значений нормативных затрат</t>
  </si>
  <si>
    <t>Организация разработки муниципальных правовых актов, позволяющих размещать муниципальный заказ на оказание муниципальных услуг по предоставлению дошкольного образования, дополнительного образования детей в негосударственных организациях; размещение муниципального заказа на оказание соответствующих услуг на конкурсной основе, в том числе – в негосударственном секторе</t>
  </si>
  <si>
    <t>Развитие негосударственного сектора в сфере образования (дошкольное образование, дополнительное образование детей). Создание конкурентной среды, способствующей повышению эффективности деятельности муниципальных образовательных учреждений</t>
  </si>
  <si>
    <t>Организация работ по разработке и внедрению системы мотивации руководителей и педагогических работников муниципальных образовательных учреждений на достижение результатов профессиональной служебной деятельности, заключению эффективных контрактов с руководителями и педагогическими работниками муниципальных образовательных учреждений</t>
  </si>
  <si>
    <t>Заключение эффективных контрактов с руководителями и педагогическими работниками муниципальных образовательных учреждений. Повышение эффективности и результативности деятельности системы образования, привлечение в сферу квалифицированных и инициативных специалистов</t>
  </si>
  <si>
    <t>Организация работ по разработке и внедрению системы независимой оценки качества образования (по ступеням образования). Организация конкурса "Образовательное учреждение года"</t>
  </si>
  <si>
    <t>Проведение независимой оценки качества образования (по ступеням образования). Разработка и реализации по результатам оценки мер, направленных на повышение качества образования. Рейтинг образовательных организаций</t>
  </si>
  <si>
    <t>Организация работ по информированию населения об организации предоставления дошкольного, общего, дополнительного образования детей Сарапульского района</t>
  </si>
  <si>
    <t>Обеспечение открытости данных в сфере образования</t>
  </si>
  <si>
    <t>Организация работ по развитию системы и обеспечению обратной связи с потребителями муниципальных услуг, оказываемых в сфере образования</t>
  </si>
  <si>
    <t>Обеспечение взаимосвязи с потребителями муниципальных услуг. Разработка и реализация мер реагирования на жалобы и предложения потребителей</t>
  </si>
  <si>
    <t>Организация работ по обслуживанию компьютерной техники, сети</t>
  </si>
  <si>
    <t>Укрепление материальной базы</t>
  </si>
  <si>
    <t>Оказание методической помощи в реализации проектов "Электронный детский сад", АИС "Электронная школа"</t>
  </si>
  <si>
    <t>Предоставление услуг в электронном виде. Принята "Дорожная карта" по информатизации образовательного процесса</t>
  </si>
  <si>
    <t>Организация мониторинга сайтов</t>
  </si>
  <si>
    <t>Предоставление услуг в электронном виде. Мониторинг ежеквартально</t>
  </si>
  <si>
    <t>Расходы бюджета МО "Сарапульский район" на оказание муниципальной услуги (выполнение работы)</t>
  </si>
  <si>
    <t>Количество мероприятий</t>
  </si>
  <si>
    <t>Методическое обеспечение деятельности образовательных организаций</t>
  </si>
  <si>
    <t>633</t>
  </si>
  <si>
    <t>чел.-час</t>
  </si>
  <si>
    <t>Количество обучающихся</t>
  </si>
  <si>
    <t>Реализация дополнительных образовательных программ</t>
  </si>
  <si>
    <t>3</t>
  </si>
  <si>
    <t>Организация обучения по программам дополнительного образования детей различной направленности (музыка, театр, хореография, изобразительное и декоративно-прикладное искусство, программы общеэстетического развития)</t>
  </si>
  <si>
    <t>632</t>
  </si>
  <si>
    <t>Расходы бюджета  МО "Сарапульский район" на оказание муниципальной услуги (выполнение работы)</t>
  </si>
  <si>
    <t>чел.</t>
  </si>
  <si>
    <t xml:space="preserve">Реализация общедоступного и бесплатного дошкольного (в образовательных учреждениях) основных общеобразовательных программ начального общего,основного общего, среднего (полного) общего образования, а также дополнительного образования в общеобразовательных учреждениях </t>
  </si>
  <si>
    <t>2</t>
  </si>
  <si>
    <t xml:space="preserve">2)        </t>
  </si>
  <si>
    <t>Количество воспитанников, посещающих дошкольные образовательные учреждения</t>
  </si>
  <si>
    <t>Реализация основных общеобразовательных программ дошкольного образования</t>
  </si>
  <si>
    <t>Показатель применения меры</t>
  </si>
  <si>
    <t>Наименование меры                                        государственного регулирования</t>
  </si>
  <si>
    <t>% исполнения к плану на отчетный период</t>
  </si>
  <si>
    <t>% исполнения к плану на отчетный год</t>
  </si>
  <si>
    <t>Факт по состоянию на конец отчетного периода</t>
  </si>
  <si>
    <t>План на отчетный период</t>
  </si>
  <si>
    <t>План на отчетный год</t>
  </si>
  <si>
    <t xml:space="preserve">Единица измерения </t>
  </si>
  <si>
    <t>Наименование показателя</t>
  </si>
  <si>
    <t>Наименование муниципальной услуги (работы)</t>
  </si>
  <si>
    <t>ГРБС</t>
  </si>
  <si>
    <t>Форма 4. Отчет о выполнении сводных показателей муниципальных заданий на оказание муниципальных услуг (выполнение работ)</t>
  </si>
  <si>
    <t>244</t>
  </si>
  <si>
    <t>638</t>
  </si>
  <si>
    <t>13</t>
  </si>
  <si>
    <t>4</t>
  </si>
  <si>
    <t>611</t>
  </si>
  <si>
    <t>0150160030</t>
  </si>
  <si>
    <t>Реализация установленных полномочий (функций) управлением образования</t>
  </si>
  <si>
    <t>Всего</t>
  </si>
  <si>
    <t>612</t>
  </si>
  <si>
    <t>0141360300</t>
  </si>
  <si>
    <t>636</t>
  </si>
  <si>
    <t>0140161410</t>
  </si>
  <si>
    <t>Развитие и организация молодежной политики на территории Сарапульского района</t>
  </si>
  <si>
    <t>Субсидия на реализацию мероприятий по обеспечению антитеррористической защищенности объектов образования</t>
  </si>
  <si>
    <t>321</t>
  </si>
  <si>
    <t>0130463600</t>
  </si>
  <si>
    <t>11</t>
  </si>
  <si>
    <t>6</t>
  </si>
  <si>
    <t>611,612</t>
  </si>
  <si>
    <t>0130260620</t>
  </si>
  <si>
    <t>0130260190, 0130260200</t>
  </si>
  <si>
    <t>0130166770</t>
  </si>
  <si>
    <t>21</t>
  </si>
  <si>
    <t>0122161220</t>
  </si>
  <si>
    <t>Реализация регионального проекта "Современная школа"</t>
  </si>
  <si>
    <t>243</t>
  </si>
  <si>
    <t>8</t>
  </si>
  <si>
    <t>7</t>
  </si>
  <si>
    <t>244,243,414</t>
  </si>
  <si>
    <t>Капитальный ремонт образовательных учреждений</t>
  </si>
  <si>
    <t>012Е250970</t>
  </si>
  <si>
    <t>Софинансирование расходов в участии федеральных и республиканских целевых программах</t>
  </si>
  <si>
    <t>0120961230</t>
  </si>
  <si>
    <t>0120707210</t>
  </si>
  <si>
    <t>Расходы за счет добровольных пожертвований физических лиц-населения(жителей) на реализацию проекта развития общественной инфраструктуры,основанного на местной инициативе</t>
  </si>
  <si>
    <t>Софинансирование проектов развития общественной инфраструктуры,основанных на местной инициативе</t>
  </si>
  <si>
    <t>0120461010</t>
  </si>
  <si>
    <t>012036360</t>
  </si>
  <si>
    <t>01202S3040</t>
  </si>
  <si>
    <t>01202L3040</t>
  </si>
  <si>
    <t>0120261050</t>
  </si>
  <si>
    <t>244,612</t>
  </si>
  <si>
    <t>Создание системы обеспечения питания детей школьного возраста</t>
  </si>
  <si>
    <t>0120153030</t>
  </si>
  <si>
    <t>611,612,851</t>
  </si>
  <si>
    <t>0120160620</t>
  </si>
  <si>
    <t>244,612,611</t>
  </si>
  <si>
    <t>0120160190, 0120160200</t>
  </si>
  <si>
    <t>0110408810</t>
  </si>
  <si>
    <t>011036360</t>
  </si>
  <si>
    <t>Софинансирование расходов по присмотру и уходу за детьми-инвалидами, детьми-сиротами и детьми, оставшимися без попечения родителей, а также за детьми с туберкулезной интоксикацией, обучающихся в муниципальных образовательных учреждениях, реализующих основную образовательную программу дошкольного образования</t>
  </si>
  <si>
    <t>0110260300</t>
  </si>
  <si>
    <t>0110207120</t>
  </si>
  <si>
    <t>0110204480</t>
  </si>
  <si>
    <t>0110204240</t>
  </si>
  <si>
    <t>Компесация части платы, взимаемой с родителей(законных представителей) за присмотр и уход за детьми в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</si>
  <si>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0110160190, 0110160200</t>
  </si>
  <si>
    <t>0110160620</t>
  </si>
  <si>
    <t>Оказание муниципальными учреждениями муниципальных услуг, выполнение работ,финансовое обеспечение деятельности муниципальныит учреждениями</t>
  </si>
  <si>
    <t>Субвенция на  обеспечение 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</si>
  <si>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собственные средства</t>
  </si>
  <si>
    <t>ВР</t>
  </si>
  <si>
    <t>ЦС</t>
  </si>
  <si>
    <t>Пр</t>
  </si>
  <si>
    <t>Рз</t>
  </si>
  <si>
    <t>Код бюджетной классификации</t>
  </si>
  <si>
    <t>Отвественный исполнитель, соисполнители</t>
  </si>
  <si>
    <t>Наименование муниципальной программы, подпрограммы, основного мероприятия, мероприятия</t>
  </si>
  <si>
    <t>Форма 1. Отчет об использовании бюджетных ассигнований бюджета муниципального образования "Сарапульский район" на реализацию муниципальной программы</t>
  </si>
  <si>
    <t>Формы ежеквартальных и годового отчетов о реализации муниципальной программы</t>
  </si>
  <si>
    <t>к Порядку разработки, реализации и оценки эффективности муниципальных программ муниципального образования "Сарапульский район"</t>
  </si>
  <si>
    <t>Приложение 3</t>
  </si>
  <si>
    <t>иные источники</t>
  </si>
  <si>
    <t>средства бюджета Удмуртской Республики, планируемые к привлечению</t>
  </si>
  <si>
    <t>иные межбюджетные трансферты из бюджета Удмуртской Республики</t>
  </si>
  <si>
    <t>субвенции из бюджета Удмуртской Республики</t>
  </si>
  <si>
    <t>субсидии из бюджета Удмуртской Республики</t>
  </si>
  <si>
    <t xml:space="preserve">собственные средства </t>
  </si>
  <si>
    <t>в том числе:</t>
  </si>
  <si>
    <t>бюджет Сарапульского района</t>
  </si>
  <si>
    <t>Оценка расходов, тыс. рублей</t>
  </si>
  <si>
    <t>Источник финансирования</t>
  </si>
  <si>
    <t>Наименование муниципальной программы, подпрограммы</t>
  </si>
  <si>
    <t>Суть изменений (краткое изложение)</t>
  </si>
  <si>
    <t>Номер</t>
  </si>
  <si>
    <t>Дата принятия</t>
  </si>
  <si>
    <t>Вид правового акта</t>
  </si>
  <si>
    <t>№    п/п</t>
  </si>
  <si>
    <t>Форма 6. Сведения о внесенных за отчетный период изменениях в  муниципальную программу</t>
  </si>
  <si>
    <t>Расходы бюджета муниципального образования, тыс. рублей</t>
  </si>
  <si>
    <t>кассовые расходы, %</t>
  </si>
  <si>
    <t>план на отчетный год</t>
  </si>
  <si>
    <t>план на отчетный период</t>
  </si>
  <si>
    <t>кассовое исполнение</t>
  </si>
  <si>
    <t>к плану на отчетный год</t>
  </si>
  <si>
    <t>к плану на отчетный период</t>
  </si>
  <si>
    <t>Справочно: среднегодовой индекс инфляции (потребительских цен)</t>
  </si>
  <si>
    <t xml:space="preserve">Развитие образования 
на 2015 – 2026 годы
</t>
  </si>
  <si>
    <t>Управление образования Администрации муниципального образования « Сарапульский район »</t>
  </si>
  <si>
    <t>Управление образования Администрации муниципального образования «Муниципальный округ Сарапульский район Удмуртской Республики»</t>
  </si>
  <si>
    <t>Администрация муниципального образования « Сарапульский район »</t>
  </si>
  <si>
    <t>628</t>
  </si>
  <si>
    <t>Администрация муниципального образования «Муниципальный округ Сарапульский район Удмуртской Республики»</t>
  </si>
  <si>
    <t>Управление культуры, спорта и молодежной политики Администрации муниципального образования «Муниципальный округ Сарапульский район Удмуртской Республики</t>
  </si>
  <si>
    <t>629</t>
  </si>
  <si>
    <t>Управление культуры, спорта и молодежной политики Администрации муниципального образования « Сарапульский район"</t>
  </si>
  <si>
    <t>0110105470    0110105471</t>
  </si>
  <si>
    <t>0110105470</t>
  </si>
  <si>
    <t>0110166770      0110166771        0110166772      0110166773     0110160540    0110160240     011016372</t>
  </si>
  <si>
    <t>611, 612</t>
  </si>
  <si>
    <t>0110160620,  0110160621</t>
  </si>
  <si>
    <t>5(S)</t>
  </si>
  <si>
    <t>01102S7120</t>
  </si>
  <si>
    <t>Освобождение родителей (законных представителей), призванных на военную службу по мобилизации в Вооруженные Силы РФ и/или проходящих военную службу по контракту, либо заключивших контракт о добровольном содействии в выполнении задач, возложенных на Вооруженные Силы РФ, от платы, взимаемой с родителей (законных представителей) за присмотр и уход за детьми, в образовательных учреждениях</t>
  </si>
  <si>
    <t>0110206900</t>
  </si>
  <si>
    <t>01102S6900</t>
  </si>
  <si>
    <t xml:space="preserve">0110460500        </t>
  </si>
  <si>
    <t>244, 612</t>
  </si>
  <si>
    <t>0110460510</t>
  </si>
  <si>
    <t>Расходы за счет добровольных пожертвований юридических лиц(индивидкальных предприянимателей,крестьянских(фермерских)хозяйств на реализацию проекта развития общественной инфраструктуры,основанного на местной инициативе</t>
  </si>
  <si>
    <t>0110460520</t>
  </si>
  <si>
    <t>Приобретение основных средств</t>
  </si>
  <si>
    <t>0110461210</t>
  </si>
  <si>
    <t>07 07</t>
  </si>
  <si>
    <t>Управление образования Администрации муниципального образования «Сарапульский район»</t>
  </si>
  <si>
    <t>Администрация МО"Муниципальный округ Сарапульский район"</t>
  </si>
  <si>
    <t xml:space="preserve">0120104310    0120104311     0120109090     0120100120      </t>
  </si>
  <si>
    <t>111, 119,  244,  611</t>
  </si>
  <si>
    <t>07  07</t>
  </si>
  <si>
    <t>02 09</t>
  </si>
  <si>
    <t>Управление образования Администрации муниципального образования «Сарапульский район »</t>
  </si>
  <si>
    <t>0120166770    0120166771   0120166772   0120166773      0120160540       0120160240      0120160260      0120163720</t>
  </si>
  <si>
    <t xml:space="preserve"> 611</t>
  </si>
  <si>
    <t>0120160620 0120160621</t>
  </si>
  <si>
    <t>0120206960</t>
  </si>
  <si>
    <t xml:space="preserve">0120206960 </t>
  </si>
  <si>
    <t>Софинансирование расходов в участии федеральных и республиканских целевых программ(завтраки)</t>
  </si>
  <si>
    <t>0120260300</t>
  </si>
  <si>
    <t>01202S6960</t>
  </si>
  <si>
    <t xml:space="preserve">0120260300       </t>
  </si>
  <si>
    <t>Обеспечение ,бесплатным двухразовым  питанием детей с ОВЗ</t>
  </si>
  <si>
    <t xml:space="preserve">0120608810       0120609550 </t>
  </si>
  <si>
    <t xml:space="preserve"> 612</t>
  </si>
  <si>
    <t>Софинансирование проектов развития общественной инфраструктуры, основанных на местной инициативе, самообложении граждан</t>
  </si>
  <si>
    <t>Расходы на организацию и проведение мероприятий посвященных 100-летию Сарапульского района</t>
  </si>
  <si>
    <t>0120663730</t>
  </si>
  <si>
    <t>Субсидия на обеспечение развития и укрепления материально- технической базы муниципальных бюджетных и автономных учреждений Сарапульского района</t>
  </si>
  <si>
    <t xml:space="preserve"> 0120661210</t>
  </si>
  <si>
    <t>07   07 07</t>
  </si>
  <si>
    <t>02   09 09</t>
  </si>
  <si>
    <t>0120961230    0120900600  0120906550</t>
  </si>
  <si>
    <t xml:space="preserve">     Ремонт спортивных залов,спортивных площадок:    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</si>
  <si>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012Е250970        012Е250980</t>
  </si>
  <si>
    <t>ЕВ</t>
  </si>
  <si>
    <t>Федеральный проект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</si>
  <si>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</si>
  <si>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Капитальный ремонт,реконструкция и текущий ремонт муниципальных учреждений общего  образования района</t>
  </si>
  <si>
    <t>Администрация муниципального образования «Сарапульский район»</t>
  </si>
  <si>
    <t>243,612</t>
  </si>
  <si>
    <t>0121160830</t>
  </si>
  <si>
    <t>0121160831</t>
  </si>
  <si>
    <t>Администрация МО"Сарапульский район"</t>
  </si>
  <si>
    <t>0121163300</t>
  </si>
  <si>
    <t>0121160300</t>
  </si>
  <si>
    <t>0121160300     01211S7500</t>
  </si>
  <si>
    <t>Реализация мероприятий по модернизации инфраструктуры для создания центра "Точка роста"</t>
  </si>
  <si>
    <t>0122107070</t>
  </si>
  <si>
    <t>Управление культуры, спорта и молодежной политики муниципального образования "Муниципальный округ Сарапульский район</t>
  </si>
  <si>
    <t>0130266770   0130207850    0130266771       0130260260</t>
  </si>
  <si>
    <t xml:space="preserve">0130266770       0130266771    0130266773   0130260260  0130266774 </t>
  </si>
  <si>
    <t>611, 614</t>
  </si>
  <si>
    <t>0130260620  0130260621</t>
  </si>
  <si>
    <t>0130366770    0130366771      0130366772     0130366773</t>
  </si>
  <si>
    <t>07   11</t>
  </si>
  <si>
    <t>0130360517  013036051Ж 013036051Г</t>
  </si>
  <si>
    <t>0130360527  013036052Ж 013036052Г</t>
  </si>
  <si>
    <t>9</t>
  </si>
  <si>
    <t>0130308817    013030881Ж</t>
  </si>
  <si>
    <t>01303S8817     01303S881Ж  01303S881Г</t>
  </si>
  <si>
    <t>Укрепление материально-технической базы муниципальных образовательных организаций дополнительного образования детей</t>
  </si>
  <si>
    <t>07 11</t>
  </si>
  <si>
    <t>0130763730</t>
  </si>
  <si>
    <t>Укрепление материально-технической базы муниципальных образовательных организаций</t>
  </si>
  <si>
    <t>0130761210</t>
  </si>
  <si>
    <t>242  244</t>
  </si>
  <si>
    <t>0140166770</t>
  </si>
  <si>
    <t>0140160300</t>
  </si>
  <si>
    <t>632, 633</t>
  </si>
  <si>
    <t>07   09</t>
  </si>
  <si>
    <t xml:space="preserve">07 09 </t>
  </si>
  <si>
    <t>0141360300 0141360300</t>
  </si>
  <si>
    <t>244 612</t>
  </si>
  <si>
    <t>14</t>
  </si>
  <si>
    <t>121,129,244</t>
  </si>
  <si>
    <t>0150366770   0150366771 9900063300</t>
  </si>
  <si>
    <t>621 622</t>
  </si>
  <si>
    <t>0150360120    0150360540     0150361230</t>
  </si>
  <si>
    <t>111,119,112,242,244,360,852,853</t>
  </si>
  <si>
    <t>0150363730</t>
  </si>
  <si>
    <t>244,  622</t>
  </si>
  <si>
    <t>03  03</t>
  </si>
  <si>
    <t>0150466774</t>
  </si>
  <si>
    <t>614 615  635</t>
  </si>
  <si>
    <t>отношение фактических расходов к оценке расходов, %</t>
  </si>
  <si>
    <t>оценка расходов согласно муниципальной программе</t>
  </si>
  <si>
    <t>фактические расходы на отчетную дату</t>
  </si>
  <si>
    <t>"Развитие образования" на 2015-2025 годы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</si>
  <si>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Развитие общего образования</t>
  </si>
  <si>
    <t>Дополнительное образование и воспитание детей</t>
  </si>
  <si>
    <t>Единиц</t>
  </si>
  <si>
    <t>выделено 138,0 тыс.руб,исполнено 100%</t>
  </si>
  <si>
    <t xml:space="preserve">Заключены договоры на охрану  образовательных учреждений </t>
  </si>
  <si>
    <t>Ежеквартально сдается отчет учреждением о выполнении муниципального задания,а в конце года сдаеться итоговый отчет по выполнению муниципального задания</t>
  </si>
  <si>
    <t>Обеспечены учащиеся с ОВЗ с 1-11 класс двухразовым питанием</t>
  </si>
  <si>
    <t>Ежегодно в районе проводится конкурс молодежного инициативного бюджетирования "Атмосфера Реализация проектов развития инициативного бюджетирования "Атмосфера",в которой активно принимают участие общеобразовательные организации</t>
  </si>
  <si>
    <t>В рамках Дня солидарности в борьбе с терроризмом 3 сентября в каждом ОО района прошли мероприятия,посвященные годовщине трагических с cобытий в Беслане.Проведены акции "Свеча памяти","Терроризм-главная угроза обществу","Капля жизни".Прошли классные часы,уроки мужества с приглашением воинов-интернационалистов.Ежегодно школы участвуют в большом этнографическом диктанте.Ведеться работа в школьных музеях.</t>
  </si>
  <si>
    <t>Во всех школах района реализуется программа воспитания,одним из модулей которых является модель "Профилактическая работа".Ежедневно ведется контроль за успеваемостью и посещаемостью.По плану и по ситуации проводится работа Совета профилактики.</t>
  </si>
  <si>
    <t>6 зданий требуют капитального ремонта</t>
  </si>
  <si>
    <t>Функционируют центры образования цифрового, гуманитарного и естественнонаучного профилей "Точка роста" МБОУ Кигбаевская СОШ,МБОУ Мостовинская СОШ,МБОУ Сигаевская СОШ,МБОУ Тарасовская ООШ,МБОУ Уральская СОШ,МБОУ Нечкинская СОШ,МБОУ Мазунинская СОШ, МБОУ Шевыряловская ООШ</t>
  </si>
  <si>
    <t>приняты сотрудники без спецстажа, аттестации подлежат через 2 года</t>
  </si>
  <si>
    <t>НА 01.01.2024 ГОДА</t>
  </si>
  <si>
    <t>Результаты оценки эффективности муниципальной программы (ГОДОВАЯ) за 2023год</t>
  </si>
  <si>
    <t>Выпускники 2023 года получили аттестат о среднем общем образовании</t>
  </si>
  <si>
    <t xml:space="preserve">НОК ДО в 2023 г.не проводилась </t>
  </si>
  <si>
    <t>Не во всех ОУ созданы условия для приема детей в более раннем возрасте,например с 1 года.Всего в электронной очереди стоит 137 чел.с 1 года до 7 лет</t>
  </si>
  <si>
    <t xml:space="preserve">Независимая оценка качества дошкольного образования, imax оценка </t>
  </si>
  <si>
    <t>В 2023 году была проведена НОК  в отношении 5 образовательных учреждений. Средний балл по району составил 88,56 из 100 максимальных</t>
  </si>
  <si>
    <t>на 1 января 2025 года</t>
  </si>
  <si>
    <t>Расходы по оплате труда отдельных категорий работников муниципальных дошкольных образовательных организаций и муниципальных общеобразовательных организаций</t>
  </si>
  <si>
    <t>0110103380</t>
  </si>
  <si>
    <t>Софинансирование расходов по оплате труда отдельных категорий работников муниципальных дошкольных образовательных организаций и муниципальных общеобразовательных организаций</t>
  </si>
  <si>
    <t>01101S3380</t>
  </si>
  <si>
    <t>633, 636</t>
  </si>
  <si>
    <t xml:space="preserve">01104S8810 </t>
  </si>
  <si>
    <t xml:space="preserve"> 011046051М 011046051И </t>
  </si>
  <si>
    <t xml:space="preserve"> 0110460520 </t>
  </si>
  <si>
    <t>111, 119,  244,  611, 612</t>
  </si>
  <si>
    <t xml:space="preserve">0120103380 </t>
  </si>
  <si>
    <t>01201S3380</t>
  </si>
  <si>
    <t xml:space="preserve">01201L3030 </t>
  </si>
  <si>
    <t xml:space="preserve">Обеспечение выплат ежемесячного денежного вознаграждения советникам директора по воспитанию и взаимодействию с детскими общественными объединениями в общеобразовательных учреждениях </t>
  </si>
  <si>
    <t xml:space="preserve">01201L0500 </t>
  </si>
  <si>
    <t xml:space="preserve">Расходы на дополнительную меру социальной поддержки семей граждан РФ, призванных на военную службу по мобилизации в Вооруженные Силы РФ, или проходящих военную службу по контракту,  по обеспечению бесплатным горячим питанием обучающихся в период их обучения </t>
  </si>
  <si>
    <t>0120208330</t>
  </si>
  <si>
    <t xml:space="preserve">0120608810    0120609550   0120603500  </t>
  </si>
  <si>
    <t xml:space="preserve">0120660500    </t>
  </si>
  <si>
    <t xml:space="preserve">01206S8810         01206S9550   01206S3500   01206S8220 </t>
  </si>
  <si>
    <t xml:space="preserve">0120660510  </t>
  </si>
  <si>
    <t xml:space="preserve">0120660510 </t>
  </si>
  <si>
    <t xml:space="preserve">0120660520   </t>
  </si>
  <si>
    <t xml:space="preserve">012ЕВ51790 </t>
  </si>
  <si>
    <t>0121163300   0121160180  0121100310</t>
  </si>
  <si>
    <t>0140160300                  01401S9557</t>
  </si>
  <si>
    <t xml:space="preserve">0140109557                  </t>
  </si>
  <si>
    <t xml:space="preserve">0140161210                  </t>
  </si>
  <si>
    <t>Расходы на проведение мероприятий по проведению капитального ремонта, реконструкции и текущего ремонта муниципальных учреждений</t>
  </si>
  <si>
    <t xml:space="preserve">0140160830                  </t>
  </si>
  <si>
    <t>ЕГ</t>
  </si>
  <si>
    <t>Федеральный проект "Развитие системы поддержки молодежи ("Молодежь России")"</t>
  </si>
  <si>
    <t>Реализация программы комплексного развития молодежной политики в регионах Российской Федерации "Регион для молодых"</t>
  </si>
  <si>
    <t xml:space="preserve">014ЕГ51160 </t>
  </si>
  <si>
    <t>121,129</t>
  </si>
  <si>
    <t>Укрепление материально-технической базы муниципальных организаций</t>
  </si>
  <si>
    <t>0150361210</t>
  </si>
  <si>
    <t>Расходы на финансовое обеспечение муниципального задания в рамках исполнения муниципального социального заказа на оказание муниципальных услуг в социальной сфере (конкурентный способ)</t>
  </si>
  <si>
    <t>Отчет о расходах на реализацию муниципальной программы за счет всех источников финансирования</t>
  </si>
  <si>
    <t>на 01.01.2025 года</t>
  </si>
  <si>
    <t>на 01 января 2025 года</t>
  </si>
  <si>
    <t>Форма 3. Отчет  о выполнении основных мероприятий муниципальной программы на 01.01.2025  года</t>
  </si>
  <si>
    <t>Налог на имущество оплачен в 2024 году в полном объеме</t>
  </si>
  <si>
    <t>За  2024 год выплаты компенсации специалистам 100%,по факту</t>
  </si>
  <si>
    <t>Налог на имущество оплачен в 2024 годув полном объеме</t>
  </si>
  <si>
    <t>Учащиеся с 1-4 класс обеспечены горячим обедом за счет средств федерального бюджета по фактической потребности</t>
  </si>
  <si>
    <t>За  2024 года выплаты компенсации специалистам 100%,по факту</t>
  </si>
  <si>
    <t>Ремонтные работы по ремонту спортзала выполнены в МБОУ Кигбаевскаяская СОШ, исполнение 100%</t>
  </si>
  <si>
    <t>За   2024 года выплаты компенсации специалистам 100%</t>
  </si>
  <si>
    <t>На оплату труда  и учебные расходы выделено дошкольным образовательным учреждениям 65254,5 тыс.руб.,исполнение 98,3%. Дорожная карта по педагогическим работникам выполнена в полном объеме.</t>
  </si>
  <si>
    <t>За  2024 год на оплату труда  и учебные расходы выделено общеобразовательным учреждениям 418135,8тыс.руб.,исполнение 100%. Дорожная карта по педагогическим работникам выполнена в полном объеме.</t>
  </si>
  <si>
    <t>Выделены средства на поверку теплосчетчиков 522,0 тыс.руб.,исполнено 100%</t>
  </si>
  <si>
    <t>Реализация проектов развития инициативного бюджетирования 1462,0 тыс.руб.,исполнение 94,2% (по факту)</t>
  </si>
  <si>
    <t>на 1 января 2025  2023 года</t>
  </si>
  <si>
    <t>2.</t>
  </si>
  <si>
    <t>Изменения в муниципальную  программу "Развитие образования " в части финансирования</t>
  </si>
  <si>
    <t xml:space="preserve">Постановление Администрации муниципального образования "Муниципальный округ Сарапульский район Удмуртской Республики" </t>
  </si>
  <si>
    <t>Изменения в муниципальную  программу "Развитие образования " в части выплат ежемесячного денежного вознаграждения советникам директоров по 
воспитанию и взаимодействию с детскими общественными объединениями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</si>
</sst>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dd&quot;.&quot;mm&quot;.&quot;yyyy"/>
    <numFmt numFmtId="167" formatCode="0.000"/>
  </numFmts>
  <fonts count="4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sz val="8.5"/>
      <name val="Calibri"/>
      <family val="2"/>
      <charset val="204"/>
    </font>
    <font>
      <sz val="11"/>
      <name val="Calibri"/>
      <family val="2"/>
      <charset val="204"/>
    </font>
    <font>
      <b/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5"/>
      <name val="Calibri"/>
      <family val="2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.5"/>
      <name val="Times New Roman"/>
      <family val="1"/>
      <charset val="204"/>
    </font>
    <font>
      <i/>
      <sz val="8"/>
      <name val="Times New Roman"/>
      <family val="1"/>
      <charset val="204"/>
    </font>
    <font>
      <sz val="7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8.5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8.5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.5"/>
      <color rgb="FF000000"/>
      <name val="Calibri"/>
      <family val="2"/>
      <charset val="204"/>
    </font>
    <font>
      <sz val="8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.5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u/>
      <sz val="8"/>
      <color rgb="FF0000FF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900FF"/>
      </patternFill>
    </fill>
    <fill>
      <patternFill patternType="solid">
        <fgColor theme="0"/>
        <bgColor rgb="FFC27BA0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0" fillId="0" borderId="0"/>
  </cellStyleXfs>
  <cellXfs count="405">
    <xf numFmtId="0" fontId="0" fillId="0" borderId="0" xfId="0"/>
    <xf numFmtId="0" fontId="4" fillId="0" borderId="0" xfId="0" applyFont="1" applyFill="1" applyAlignment="1">
      <alignment horizontal="center"/>
    </xf>
    <xf numFmtId="0" fontId="22" fillId="0" borderId="2" xfId="0" applyFont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49" fontId="22" fillId="0" borderId="2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0" xfId="0" applyFont="1"/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167" fontId="22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0" fillId="2" borderId="0" xfId="0" applyFill="1"/>
    <xf numFmtId="0" fontId="0" fillId="2" borderId="0" xfId="0" applyFont="1" applyFill="1" applyAlignment="1"/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/>
    <xf numFmtId="0" fontId="26" fillId="0" borderId="0" xfId="0" applyFont="1"/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7" fillId="0" borderId="0" xfId="0" applyFont="1"/>
    <xf numFmtId="49" fontId="28" fillId="0" borderId="20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left" vertical="center" wrapText="1"/>
    </xf>
    <xf numFmtId="0" fontId="25" fillId="0" borderId="22" xfId="0" applyFont="1" applyBorder="1"/>
    <xf numFmtId="49" fontId="23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wrapText="1"/>
    </xf>
    <xf numFmtId="0" fontId="25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justify" vertical="center" wrapText="1"/>
    </xf>
    <xf numFmtId="0" fontId="25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1" fontId="23" fillId="0" borderId="2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vertical="center" wrapText="1"/>
    </xf>
    <xf numFmtId="1" fontId="23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/>
    <xf numFmtId="0" fontId="0" fillId="0" borderId="2" xfId="0" applyFont="1" applyFill="1" applyBorder="1"/>
    <xf numFmtId="1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wrapText="1"/>
    </xf>
    <xf numFmtId="0" fontId="23" fillId="0" borderId="2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6" fontId="24" fillId="0" borderId="2" xfId="0" applyNumberFormat="1" applyFont="1" applyFill="1" applyBorder="1" applyAlignment="1">
      <alignment horizontal="left" vertical="center" wrapText="1"/>
    </xf>
    <xf numFmtId="49" fontId="23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0" fontId="25" fillId="0" borderId="2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/>
    </xf>
    <xf numFmtId="49" fontId="23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31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 wrapText="1"/>
    </xf>
    <xf numFmtId="0" fontId="23" fillId="0" borderId="6" xfId="0" applyFont="1" applyBorder="1" applyAlignment="1">
      <alignment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top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justify" vertical="center"/>
    </xf>
    <xf numFmtId="0" fontId="25" fillId="0" borderId="2" xfId="0" applyFont="1" applyBorder="1"/>
    <xf numFmtId="49" fontId="0" fillId="0" borderId="0" xfId="0" applyNumberFormat="1"/>
    <xf numFmtId="0" fontId="9" fillId="0" borderId="0" xfId="0" applyFont="1"/>
    <xf numFmtId="164" fontId="2" fillId="0" borderId="2" xfId="0" applyNumberFormat="1" applyFont="1" applyFill="1" applyBorder="1" applyAlignment="1">
      <alignment vertical="top"/>
    </xf>
    <xf numFmtId="165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/>
    </xf>
    <xf numFmtId="164" fontId="2" fillId="0" borderId="5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right" vertical="top"/>
    </xf>
    <xf numFmtId="165" fontId="2" fillId="0" borderId="2" xfId="0" applyNumberFormat="1" applyFont="1" applyFill="1" applyBorder="1" applyAlignment="1">
      <alignment horizontal="right" vertical="top"/>
    </xf>
    <xf numFmtId="0" fontId="11" fillId="0" borderId="0" xfId="0" applyFont="1"/>
    <xf numFmtId="0" fontId="11" fillId="0" borderId="0" xfId="0" applyFont="1" applyFill="1"/>
    <xf numFmtId="0" fontId="11" fillId="0" borderId="0" xfId="0" applyFont="1" applyFill="1" applyAlignment="1"/>
    <xf numFmtId="165" fontId="2" fillId="2" borderId="2" xfId="0" applyNumberFormat="1" applyFont="1" applyFill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165" fontId="10" fillId="2" borderId="2" xfId="0" applyNumberFormat="1" applyFont="1" applyFill="1" applyBorder="1" applyAlignment="1">
      <alignment horizontal="center" vertical="center" shrinkToFit="1"/>
    </xf>
    <xf numFmtId="165" fontId="2" fillId="2" borderId="2" xfId="0" applyNumberFormat="1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Alignment="1"/>
    <xf numFmtId="0" fontId="14" fillId="2" borderId="0" xfId="0" applyFont="1" applyFill="1" applyAlignment="1"/>
    <xf numFmtId="0" fontId="11" fillId="2" borderId="0" xfId="0" applyFont="1" applyFill="1"/>
    <xf numFmtId="0" fontId="0" fillId="0" borderId="2" xfId="0" applyBorder="1" applyAlignment="1">
      <alignment wrapText="1"/>
    </xf>
    <xf numFmtId="0" fontId="21" fillId="0" borderId="0" xfId="0" applyFont="1"/>
    <xf numFmtId="0" fontId="1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wrapText="1"/>
    </xf>
    <xf numFmtId="0" fontId="33" fillId="2" borderId="0" xfId="0" applyFont="1" applyFill="1"/>
    <xf numFmtId="0" fontId="34" fillId="2" borderId="0" xfId="0" applyFont="1" applyFill="1"/>
    <xf numFmtId="165" fontId="34" fillId="2" borderId="0" xfId="0" applyNumberFormat="1" applyFont="1" applyFill="1"/>
    <xf numFmtId="0" fontId="34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 wrapText="1"/>
    </xf>
    <xf numFmtId="165" fontId="18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165" fontId="6" fillId="2" borderId="0" xfId="0" applyNumberFormat="1" applyFont="1" applyFill="1"/>
    <xf numFmtId="0" fontId="12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9" fillId="2" borderId="0" xfId="0" applyFont="1" applyFill="1"/>
    <xf numFmtId="49" fontId="10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49" fontId="10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5" fillId="2" borderId="0" xfId="0" applyFont="1" applyFill="1"/>
    <xf numFmtId="0" fontId="12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vertical="center" wrapText="1"/>
    </xf>
    <xf numFmtId="49" fontId="10" fillId="2" borderId="2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35" fillId="2" borderId="2" xfId="0" applyFont="1" applyFill="1" applyBorder="1" applyAlignment="1">
      <alignment vertical="center"/>
    </xf>
    <xf numFmtId="0" fontId="35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vertical="center" wrapText="1"/>
    </xf>
    <xf numFmtId="165" fontId="2" fillId="2" borderId="6" xfId="0" applyNumberFormat="1" applyFont="1" applyFill="1" applyBorder="1" applyAlignment="1">
      <alignment vertical="center"/>
    </xf>
    <xf numFmtId="165" fontId="7" fillId="2" borderId="2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/>
    </xf>
    <xf numFmtId="0" fontId="33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3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16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 indent="1"/>
    </xf>
    <xf numFmtId="165" fontId="36" fillId="2" borderId="2" xfId="0" applyNumberFormat="1" applyFont="1" applyFill="1" applyBorder="1"/>
    <xf numFmtId="165" fontId="15" fillId="2" borderId="2" xfId="0" applyNumberFormat="1" applyFont="1" applyFill="1" applyBorder="1"/>
    <xf numFmtId="165" fontId="10" fillId="2" borderId="2" xfId="0" applyNumberFormat="1" applyFont="1" applyFill="1" applyBorder="1"/>
    <xf numFmtId="165" fontId="4" fillId="2" borderId="2" xfId="0" applyNumberFormat="1" applyFont="1" applyFill="1" applyBorder="1"/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165" fontId="10" fillId="2" borderId="5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3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top"/>
    </xf>
    <xf numFmtId="0" fontId="22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top"/>
    </xf>
    <xf numFmtId="0" fontId="22" fillId="2" borderId="10" xfId="0" applyFont="1" applyFill="1" applyBorder="1" applyAlignment="1">
      <alignment horizontal="center" vertical="top"/>
    </xf>
    <xf numFmtId="0" fontId="22" fillId="2" borderId="10" xfId="0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center"/>
    </xf>
    <xf numFmtId="2" fontId="22" fillId="2" borderId="10" xfId="0" applyNumberFormat="1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2" fontId="22" fillId="2" borderId="0" xfId="0" applyNumberFormat="1" applyFont="1" applyFill="1" applyBorder="1" applyAlignment="1">
      <alignment horizontal="center" vertical="center"/>
    </xf>
    <xf numFmtId="0" fontId="0" fillId="2" borderId="12" xfId="0" applyFill="1" applyBorder="1"/>
    <xf numFmtId="0" fontId="23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2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wrapText="1"/>
    </xf>
    <xf numFmtId="0" fontId="39" fillId="2" borderId="2" xfId="0" applyFont="1" applyFill="1" applyBorder="1" applyAlignment="1">
      <alignment vertical="center" wrapText="1"/>
    </xf>
    <xf numFmtId="0" fontId="6" fillId="2" borderId="2" xfId="0" applyFont="1" applyFill="1" applyBorder="1"/>
    <xf numFmtId="0" fontId="39" fillId="2" borderId="2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4" fillId="0" borderId="2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wrapText="1"/>
    </xf>
    <xf numFmtId="0" fontId="11" fillId="2" borderId="0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vertical="center"/>
    </xf>
    <xf numFmtId="0" fontId="41" fillId="2" borderId="0" xfId="0" applyFont="1" applyFill="1" applyAlignment="1">
      <alignment horizontal="center"/>
    </xf>
    <xf numFmtId="0" fontId="21" fillId="2" borderId="2" xfId="0" applyFont="1" applyFill="1" applyBorder="1"/>
    <xf numFmtId="2" fontId="21" fillId="2" borderId="2" xfId="0" applyNumberFormat="1" applyFont="1" applyFill="1" applyBorder="1"/>
    <xf numFmtId="2" fontId="0" fillId="2" borderId="2" xfId="0" applyNumberFormat="1" applyFill="1" applyBorder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1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42" fillId="2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166" fontId="24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/>
    </xf>
    <xf numFmtId="0" fontId="44" fillId="0" borderId="2" xfId="1" applyFont="1" applyFill="1" applyBorder="1" applyAlignment="1" applyProtection="1">
      <alignment horizontal="center" vertical="center" wrapText="1"/>
    </xf>
    <xf numFmtId="49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2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/>
    </xf>
    <xf numFmtId="9" fontId="24" fillId="0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justify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/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0" fillId="0" borderId="27" xfId="0" applyFill="1" applyBorder="1"/>
    <xf numFmtId="0" fontId="24" fillId="0" borderId="24" xfId="0" applyFont="1" applyFill="1" applyBorder="1" applyAlignment="1">
      <alignment horizontal="center" wrapText="1"/>
    </xf>
    <xf numFmtId="49" fontId="28" fillId="0" borderId="24" xfId="0" applyNumberFormat="1" applyFont="1" applyFill="1" applyBorder="1" applyAlignment="1">
      <alignment horizontal="center" vertical="center"/>
    </xf>
    <xf numFmtId="49" fontId="0" fillId="0" borderId="24" xfId="0" applyNumberFormat="1" applyFill="1" applyBorder="1" applyAlignment="1">
      <alignment horizontal="center"/>
    </xf>
    <xf numFmtId="0" fontId="29" fillId="0" borderId="24" xfId="0" applyFont="1" applyFill="1" applyBorder="1" applyAlignment="1">
      <alignment horizontal="center" vertical="center"/>
    </xf>
    <xf numFmtId="0" fontId="0" fillId="0" borderId="24" xfId="0" applyFill="1" applyBorder="1"/>
    <xf numFmtId="0" fontId="0" fillId="0" borderId="26" xfId="0" applyFill="1" applyBorder="1"/>
    <xf numFmtId="0" fontId="0" fillId="0" borderId="0" xfId="0" applyFill="1" applyBorder="1"/>
    <xf numFmtId="0" fontId="43" fillId="0" borderId="0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164" fontId="10" fillId="0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vertical="top" wrapText="1"/>
    </xf>
    <xf numFmtId="164" fontId="8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/>
    <xf numFmtId="164" fontId="2" fillId="0" borderId="5" xfId="0" applyNumberFormat="1" applyFont="1" applyFill="1" applyBorder="1" applyAlignment="1">
      <alignment vertical="top" wrapText="1"/>
    </xf>
    <xf numFmtId="164" fontId="2" fillId="0" borderId="6" xfId="0" applyNumberFormat="1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8" fillId="2" borderId="2" xfId="0" applyFont="1" applyFill="1" applyBorder="1" applyAlignment="1">
      <alignment horizontal="left" vertical="center" wrapText="1"/>
    </xf>
    <xf numFmtId="0" fontId="45" fillId="0" borderId="1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</cellXfs>
  <cellStyles count="2">
    <cellStyle name="Excel_BuiltIn_Hyperlink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arapulrayon.udmurt.ru/kultur/omp.ph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B242"/>
  <sheetViews>
    <sheetView zoomScaleNormal="100" workbookViewId="0">
      <selection activeCell="P118" sqref="P118"/>
    </sheetView>
  </sheetViews>
  <sheetFormatPr defaultRowHeight="15" x14ac:dyDescent="0.25"/>
  <cols>
    <col min="1" max="2" width="3.28515625" style="158" customWidth="1"/>
    <col min="3" max="3" width="4.85546875" style="158" customWidth="1"/>
    <col min="4" max="4" width="3.28515625" style="158" customWidth="1"/>
    <col min="5" max="5" width="34.42578125" style="158" customWidth="1"/>
    <col min="6" max="6" width="39.5703125" style="158" customWidth="1"/>
    <col min="7" max="7" width="4.7109375" style="158" customWidth="1"/>
    <col min="8" max="8" width="3.28515625" style="158" customWidth="1"/>
    <col min="9" max="9" width="3.42578125" style="158" customWidth="1"/>
    <col min="10" max="10" width="10.28515625" style="158" customWidth="1"/>
    <col min="11" max="11" width="6" style="158" customWidth="1"/>
    <col min="12" max="14" width="10.85546875" style="114" customWidth="1"/>
    <col min="15" max="15" width="10.28515625" style="116" customWidth="1"/>
    <col min="16" max="16" width="10.85546875" style="157" customWidth="1"/>
    <col min="17" max="17" width="9.42578125" style="114" bestFit="1" customWidth="1"/>
    <col min="18" max="16384" width="9.140625" style="114"/>
  </cols>
  <sheetData>
    <row r="1" spans="1:28" s="12" customFormat="1" ht="14.1" customHeight="1" x14ac:dyDescent="0.25">
      <c r="A1" s="108"/>
      <c r="B1" s="108"/>
      <c r="C1" s="108"/>
      <c r="D1" s="108"/>
      <c r="E1" s="108"/>
      <c r="F1" s="108"/>
      <c r="G1" s="111"/>
      <c r="H1" s="111"/>
      <c r="I1" s="111"/>
      <c r="J1" s="111"/>
      <c r="K1" s="111"/>
      <c r="L1" s="108"/>
      <c r="N1" s="106"/>
      <c r="O1" s="106" t="s">
        <v>755</v>
      </c>
      <c r="P1" s="106"/>
    </row>
    <row r="2" spans="1:28" s="12" customFormat="1" x14ac:dyDescent="0.25">
      <c r="A2" s="108"/>
      <c r="B2" s="108"/>
      <c r="C2" s="108"/>
      <c r="D2" s="108"/>
      <c r="E2" s="108"/>
      <c r="F2" s="108"/>
      <c r="G2" s="111"/>
      <c r="H2" s="111"/>
      <c r="I2" s="111"/>
      <c r="J2" s="111"/>
      <c r="K2" s="111"/>
      <c r="L2" s="108"/>
      <c r="N2" s="106"/>
      <c r="O2" s="256" t="s">
        <v>754</v>
      </c>
      <c r="P2" s="257"/>
      <c r="Q2" s="242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</row>
    <row r="3" spans="1:28" s="12" customFormat="1" x14ac:dyDescent="0.25">
      <c r="A3" s="108"/>
      <c r="B3" s="108"/>
      <c r="C3" s="108"/>
      <c r="D3" s="108"/>
      <c r="E3" s="108"/>
      <c r="F3" s="108"/>
      <c r="G3" s="111"/>
      <c r="H3" s="111"/>
      <c r="I3" s="111"/>
      <c r="J3" s="111"/>
      <c r="K3" s="111"/>
      <c r="L3" s="108"/>
      <c r="N3" s="106"/>
      <c r="O3" s="257"/>
      <c r="P3" s="257"/>
      <c r="Q3" s="242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</row>
    <row r="4" spans="1:28" s="12" customFormat="1" x14ac:dyDescent="0.25">
      <c r="A4" s="108"/>
      <c r="B4" s="108"/>
      <c r="C4" s="108"/>
      <c r="D4" s="108"/>
      <c r="E4" s="108"/>
      <c r="F4" s="108"/>
      <c r="G4" s="111"/>
      <c r="H4" s="111"/>
      <c r="I4" s="111"/>
      <c r="J4" s="111"/>
      <c r="K4" s="111"/>
      <c r="L4" s="108"/>
      <c r="N4" s="107"/>
      <c r="O4" s="257"/>
      <c r="P4" s="257"/>
      <c r="Q4" s="242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</row>
    <row r="5" spans="1:28" s="12" customFormat="1" x14ac:dyDescent="0.25">
      <c r="A5" s="108"/>
      <c r="B5" s="108"/>
      <c r="C5" s="108"/>
      <c r="D5" s="198"/>
      <c r="E5" s="198"/>
      <c r="F5" s="198"/>
      <c r="G5" s="112"/>
      <c r="H5" s="112"/>
      <c r="I5" s="112"/>
      <c r="J5" s="112"/>
      <c r="K5" s="112"/>
      <c r="L5" s="108"/>
      <c r="N5" s="107"/>
      <c r="O5" s="257"/>
      <c r="P5" s="257"/>
      <c r="Q5" s="242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</row>
    <row r="6" spans="1:28" s="12" customFormat="1" ht="42" customHeight="1" x14ac:dyDescent="0.25">
      <c r="A6" s="108"/>
      <c r="B6" s="108"/>
      <c r="C6" s="108"/>
      <c r="D6" s="198"/>
      <c r="E6" s="198"/>
      <c r="F6" s="198"/>
      <c r="G6" s="112"/>
      <c r="H6" s="112"/>
      <c r="I6" s="112"/>
      <c r="J6" s="112"/>
      <c r="K6" s="112"/>
      <c r="L6" s="106"/>
      <c r="M6" s="198"/>
      <c r="N6" s="198"/>
      <c r="O6" s="257"/>
      <c r="P6" s="257"/>
      <c r="Q6" s="242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</row>
    <row r="7" spans="1:28" s="12" customFormat="1" ht="14.1" customHeight="1" x14ac:dyDescent="0.25">
      <c r="A7" s="108"/>
      <c r="B7" s="108"/>
      <c r="C7" s="108"/>
      <c r="D7" s="258" t="s">
        <v>753</v>
      </c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</row>
    <row r="8" spans="1:28" s="12" customFormat="1" ht="14.1" customHeight="1" x14ac:dyDescent="0.25">
      <c r="A8" s="266" t="s">
        <v>752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</row>
    <row r="9" spans="1:28" s="12" customFormat="1" ht="14.1" customHeight="1" x14ac:dyDescent="0.25">
      <c r="A9" s="105"/>
      <c r="B9" s="105"/>
      <c r="C9" s="105"/>
      <c r="D9" s="105"/>
      <c r="E9" s="105"/>
      <c r="F9" s="266" t="s">
        <v>911</v>
      </c>
      <c r="G9" s="266"/>
      <c r="H9" s="266"/>
      <c r="I9" s="266"/>
      <c r="J9" s="266"/>
      <c r="K9" s="244"/>
      <c r="L9" s="105"/>
      <c r="M9" s="105"/>
      <c r="N9" s="105"/>
      <c r="O9" s="105"/>
      <c r="P9" s="105"/>
    </row>
    <row r="10" spans="1:28" ht="14.1" customHeight="1" x14ac:dyDescent="0.25">
      <c r="A10" s="111"/>
      <c r="B10" s="111"/>
      <c r="C10" s="111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113"/>
    </row>
    <row r="11" spans="1:28" ht="14.1" customHeight="1" x14ac:dyDescent="0.25">
      <c r="A11" s="111"/>
      <c r="B11" s="111"/>
      <c r="C11" s="111"/>
      <c r="D11" s="112"/>
      <c r="E11" s="112"/>
      <c r="F11" s="112"/>
      <c r="G11" s="112"/>
      <c r="H11" s="112"/>
      <c r="I11" s="112"/>
      <c r="J11" s="112"/>
      <c r="K11" s="112"/>
      <c r="L11" s="115"/>
      <c r="M11" s="115"/>
      <c r="N11" s="115"/>
      <c r="P11" s="117"/>
    </row>
    <row r="12" spans="1:28" ht="46.5" customHeight="1" x14ac:dyDescent="0.25">
      <c r="A12" s="259" t="s">
        <v>0</v>
      </c>
      <c r="B12" s="259"/>
      <c r="C12" s="259"/>
      <c r="D12" s="259"/>
      <c r="E12" s="259" t="s">
        <v>751</v>
      </c>
      <c r="F12" s="259" t="s">
        <v>750</v>
      </c>
      <c r="G12" s="259" t="s">
        <v>749</v>
      </c>
      <c r="H12" s="259"/>
      <c r="I12" s="259"/>
      <c r="J12" s="259"/>
      <c r="K12" s="267"/>
      <c r="L12" s="263" t="s">
        <v>773</v>
      </c>
      <c r="M12" s="264"/>
      <c r="N12" s="265"/>
      <c r="O12" s="268" t="s">
        <v>774</v>
      </c>
      <c r="P12" s="269"/>
    </row>
    <row r="13" spans="1:28" ht="42.75" customHeight="1" x14ac:dyDescent="0.25">
      <c r="A13" s="183" t="s">
        <v>8</v>
      </c>
      <c r="B13" s="183" t="s">
        <v>1</v>
      </c>
      <c r="C13" s="183" t="s">
        <v>157</v>
      </c>
      <c r="D13" s="183" t="s">
        <v>158</v>
      </c>
      <c r="E13" s="260" t="s">
        <v>672</v>
      </c>
      <c r="F13" s="259"/>
      <c r="G13" s="183" t="s">
        <v>682</v>
      </c>
      <c r="H13" s="183" t="s">
        <v>748</v>
      </c>
      <c r="I13" s="183" t="s">
        <v>747</v>
      </c>
      <c r="J13" s="183" t="s">
        <v>746</v>
      </c>
      <c r="K13" s="183" t="s">
        <v>745</v>
      </c>
      <c r="L13" s="192" t="s">
        <v>775</v>
      </c>
      <c r="M13" s="192" t="s">
        <v>776</v>
      </c>
      <c r="N13" s="192" t="s">
        <v>777</v>
      </c>
      <c r="O13" s="192" t="s">
        <v>778</v>
      </c>
      <c r="P13" s="192" t="s">
        <v>779</v>
      </c>
    </row>
    <row r="14" spans="1:28" ht="13.5" customHeight="1" x14ac:dyDescent="0.25">
      <c r="A14" s="183"/>
      <c r="B14" s="183"/>
      <c r="C14" s="183"/>
      <c r="D14" s="183"/>
      <c r="E14" s="118" t="s">
        <v>780</v>
      </c>
      <c r="F14" s="183"/>
      <c r="G14" s="183"/>
      <c r="H14" s="183"/>
      <c r="I14" s="183"/>
      <c r="J14" s="183"/>
      <c r="K14" s="183"/>
      <c r="L14" s="119">
        <v>1</v>
      </c>
      <c r="M14" s="119">
        <v>1</v>
      </c>
      <c r="N14" s="119">
        <v>1</v>
      </c>
      <c r="O14" s="120"/>
      <c r="P14" s="119"/>
    </row>
    <row r="15" spans="1:28" x14ac:dyDescent="0.25">
      <c r="A15" s="261" t="s">
        <v>2</v>
      </c>
      <c r="B15" s="261"/>
      <c r="C15" s="261"/>
      <c r="D15" s="261"/>
      <c r="E15" s="262" t="s">
        <v>781</v>
      </c>
      <c r="F15" s="185" t="s">
        <v>691</v>
      </c>
      <c r="G15" s="98"/>
      <c r="H15" s="184"/>
      <c r="I15" s="184"/>
      <c r="J15" s="184"/>
      <c r="K15" s="184"/>
      <c r="L15" s="97">
        <f>SUM(L16:L21)</f>
        <v>624844.50600000005</v>
      </c>
      <c r="M15" s="97">
        <f>SUM(M16:M21)</f>
        <v>765917.38099999994</v>
      </c>
      <c r="N15" s="97">
        <f>SUM(N16:N21)</f>
        <v>759645.66299999994</v>
      </c>
      <c r="O15" s="121">
        <f>N15/L15*100</f>
        <v>121.57355241273417</v>
      </c>
      <c r="P15" s="121">
        <f t="shared" ref="P15:P78" si="0">N15/M15*100</f>
        <v>99.181149539678614</v>
      </c>
      <c r="Q15" s="122"/>
      <c r="R15" s="122"/>
      <c r="S15" s="122"/>
      <c r="T15" s="122"/>
      <c r="U15" s="122"/>
    </row>
    <row r="16" spans="1:28" ht="42.75" customHeight="1" x14ac:dyDescent="0.25">
      <c r="A16" s="261"/>
      <c r="B16" s="261"/>
      <c r="C16" s="261"/>
      <c r="D16" s="261"/>
      <c r="E16" s="262"/>
      <c r="F16" s="123" t="s">
        <v>782</v>
      </c>
      <c r="G16" s="184" t="s">
        <v>658</v>
      </c>
      <c r="H16" s="184"/>
      <c r="I16" s="184"/>
      <c r="J16" s="184"/>
      <c r="K16" s="184"/>
      <c r="L16" s="97">
        <v>0</v>
      </c>
      <c r="M16" s="97">
        <v>0</v>
      </c>
      <c r="N16" s="97">
        <v>0</v>
      </c>
      <c r="O16" s="121">
        <v>0</v>
      </c>
      <c r="P16" s="121">
        <v>0</v>
      </c>
    </row>
    <row r="17" spans="1:16" ht="42" x14ac:dyDescent="0.25">
      <c r="A17" s="261"/>
      <c r="B17" s="261"/>
      <c r="C17" s="261"/>
      <c r="D17" s="261"/>
      <c r="E17" s="262"/>
      <c r="F17" s="123" t="s">
        <v>783</v>
      </c>
      <c r="G17" s="184" t="s">
        <v>685</v>
      </c>
      <c r="H17" s="184"/>
      <c r="I17" s="184"/>
      <c r="J17" s="184"/>
      <c r="K17" s="184"/>
      <c r="L17" s="97">
        <f>SUM(L24,L72,L157,L199,L227)</f>
        <v>603367.50600000005</v>
      </c>
      <c r="M17" s="97">
        <f>SUM(M24,M72,M157,M199,M227)</f>
        <v>740467.86300000001</v>
      </c>
      <c r="N17" s="97">
        <f>N24+N72+N157+N199+N227</f>
        <v>736414.41700000002</v>
      </c>
      <c r="O17" s="121">
        <f>N17/L17*100</f>
        <v>122.05072525068992</v>
      </c>
      <c r="P17" s="121">
        <f t="shared" si="0"/>
        <v>99.452583129863669</v>
      </c>
    </row>
    <row r="18" spans="1:16" ht="30" customHeight="1" x14ac:dyDescent="0.25">
      <c r="A18" s="261"/>
      <c r="B18" s="261"/>
      <c r="C18" s="261"/>
      <c r="D18" s="261"/>
      <c r="E18" s="262"/>
      <c r="F18" s="123" t="s">
        <v>784</v>
      </c>
      <c r="G18" s="184" t="s">
        <v>785</v>
      </c>
      <c r="H18" s="184"/>
      <c r="I18" s="184"/>
      <c r="J18" s="184"/>
      <c r="K18" s="184"/>
      <c r="L18" s="97">
        <v>0</v>
      </c>
      <c r="M18" s="97">
        <v>0</v>
      </c>
      <c r="N18" s="97">
        <v>0</v>
      </c>
      <c r="O18" s="121">
        <v>0</v>
      </c>
      <c r="P18" s="121">
        <v>0</v>
      </c>
    </row>
    <row r="19" spans="1:16" ht="57.75" customHeight="1" x14ac:dyDescent="0.25">
      <c r="A19" s="261"/>
      <c r="B19" s="261"/>
      <c r="C19" s="261"/>
      <c r="D19" s="261"/>
      <c r="E19" s="262"/>
      <c r="F19" s="123" t="s">
        <v>786</v>
      </c>
      <c r="G19" s="184" t="s">
        <v>694</v>
      </c>
      <c r="H19" s="184"/>
      <c r="I19" s="184"/>
      <c r="J19" s="184"/>
      <c r="K19" s="184"/>
      <c r="L19" s="97">
        <f>SUM(L26,L74,L159,L201)</f>
        <v>3500</v>
      </c>
      <c r="M19" s="97">
        <f>SUM(M26,M74,M159,M201)</f>
        <v>6853.08</v>
      </c>
      <c r="N19" s="97">
        <f>SUM(N26,N74,N159,N201)</f>
        <v>4712.058</v>
      </c>
      <c r="O19" s="121">
        <f>N19/L19*100</f>
        <v>134.63022857142857</v>
      </c>
      <c r="P19" s="121">
        <f t="shared" si="0"/>
        <v>68.758251764170268</v>
      </c>
    </row>
    <row r="20" spans="1:16" ht="72" customHeight="1" x14ac:dyDescent="0.25">
      <c r="A20" s="261"/>
      <c r="B20" s="261"/>
      <c r="C20" s="261"/>
      <c r="D20" s="261"/>
      <c r="E20" s="262"/>
      <c r="F20" s="124" t="s">
        <v>787</v>
      </c>
      <c r="G20" s="184" t="s">
        <v>788</v>
      </c>
      <c r="H20" s="184"/>
      <c r="I20" s="184"/>
      <c r="J20" s="184"/>
      <c r="K20" s="184"/>
      <c r="L20" s="97">
        <f>L160+L202</f>
        <v>17977</v>
      </c>
      <c r="M20" s="97">
        <f>M160+M202</f>
        <v>18596.438000000002</v>
      </c>
      <c r="N20" s="97">
        <f>N160+N202</f>
        <v>18519.188000000002</v>
      </c>
      <c r="O20" s="121">
        <f>N20/L20*100</f>
        <v>103.01600934527453</v>
      </c>
      <c r="P20" s="121">
        <f t="shared" si="0"/>
        <v>99.584597867613141</v>
      </c>
    </row>
    <row r="21" spans="1:16" ht="58.5" customHeight="1" x14ac:dyDescent="0.25">
      <c r="A21" s="261"/>
      <c r="B21" s="261"/>
      <c r="C21" s="261"/>
      <c r="D21" s="261"/>
      <c r="E21" s="262"/>
      <c r="F21" s="124" t="s">
        <v>789</v>
      </c>
      <c r="G21" s="184" t="s">
        <v>664</v>
      </c>
      <c r="H21" s="184"/>
      <c r="I21" s="184"/>
      <c r="J21" s="184"/>
      <c r="K21" s="184"/>
      <c r="L21" s="97">
        <v>0</v>
      </c>
      <c r="M21" s="97">
        <v>0</v>
      </c>
      <c r="N21" s="97">
        <v>0</v>
      </c>
      <c r="O21" s="121">
        <v>0</v>
      </c>
      <c r="P21" s="121">
        <v>0</v>
      </c>
    </row>
    <row r="22" spans="1:16" ht="12.95" customHeight="1" x14ac:dyDescent="0.25">
      <c r="A22" s="270" t="s">
        <v>2</v>
      </c>
      <c r="B22" s="270" t="s">
        <v>214</v>
      </c>
      <c r="C22" s="270"/>
      <c r="D22" s="270"/>
      <c r="E22" s="272" t="s">
        <v>7</v>
      </c>
      <c r="F22" s="124" t="s">
        <v>691</v>
      </c>
      <c r="G22" s="184"/>
      <c r="H22" s="184"/>
      <c r="I22" s="184"/>
      <c r="J22" s="184"/>
      <c r="K22" s="184"/>
      <c r="L22" s="97">
        <f>SUM(L23:L26)</f>
        <v>54398.61</v>
      </c>
      <c r="M22" s="97">
        <f>SUM(M23:M26)</f>
        <v>65254.460999999996</v>
      </c>
      <c r="N22" s="97">
        <f>SUM(N23:N26)</f>
        <v>64124.811999999991</v>
      </c>
      <c r="O22" s="121">
        <f>N22/L22*100</f>
        <v>117.87950464175461</v>
      </c>
      <c r="P22" s="121">
        <f t="shared" si="0"/>
        <v>98.268855519318436</v>
      </c>
    </row>
    <row r="23" spans="1:16" ht="45" customHeight="1" x14ac:dyDescent="0.25">
      <c r="A23" s="271"/>
      <c r="B23" s="271"/>
      <c r="C23" s="271"/>
      <c r="D23" s="271"/>
      <c r="E23" s="273"/>
      <c r="F23" s="123" t="s">
        <v>782</v>
      </c>
      <c r="G23" s="184" t="s">
        <v>658</v>
      </c>
      <c r="H23" s="184"/>
      <c r="I23" s="184"/>
      <c r="J23" s="184"/>
      <c r="K23" s="184"/>
      <c r="L23" s="97">
        <v>0</v>
      </c>
      <c r="M23" s="97">
        <v>0</v>
      </c>
      <c r="N23" s="97">
        <v>0</v>
      </c>
      <c r="O23" s="121">
        <v>0</v>
      </c>
      <c r="P23" s="121">
        <v>0</v>
      </c>
    </row>
    <row r="24" spans="1:16" ht="42" x14ac:dyDescent="0.25">
      <c r="A24" s="271"/>
      <c r="B24" s="271"/>
      <c r="C24" s="271"/>
      <c r="D24" s="271"/>
      <c r="E24" s="273"/>
      <c r="F24" s="123" t="s">
        <v>783</v>
      </c>
      <c r="G24" s="184" t="s">
        <v>685</v>
      </c>
      <c r="H24" s="180"/>
      <c r="I24" s="180"/>
      <c r="J24" s="180"/>
      <c r="K24" s="180"/>
      <c r="L24" s="186">
        <f>SUM(L29,L42,L56,L60)</f>
        <v>54398.61</v>
      </c>
      <c r="M24" s="186">
        <f>SUM(M29,M42,M56,M60)</f>
        <v>65254.460999999996</v>
      </c>
      <c r="N24" s="186">
        <f>SUM(N29,N42,N56,N60)</f>
        <v>64124.811999999991</v>
      </c>
      <c r="O24" s="121">
        <f>N24/L24*100</f>
        <v>117.87950464175461</v>
      </c>
      <c r="P24" s="121">
        <f t="shared" si="0"/>
        <v>98.268855519318436</v>
      </c>
    </row>
    <row r="25" spans="1:16" ht="34.5" customHeight="1" x14ac:dyDescent="0.25">
      <c r="A25" s="271"/>
      <c r="B25" s="271"/>
      <c r="C25" s="271"/>
      <c r="D25" s="271"/>
      <c r="E25" s="273"/>
      <c r="F25" s="123" t="s">
        <v>784</v>
      </c>
      <c r="G25" s="180" t="s">
        <v>785</v>
      </c>
      <c r="H25" s="180"/>
      <c r="I25" s="180"/>
      <c r="J25" s="180"/>
      <c r="K25" s="180"/>
      <c r="L25" s="186">
        <v>0</v>
      </c>
      <c r="M25" s="186">
        <v>0</v>
      </c>
      <c r="N25" s="186">
        <v>0</v>
      </c>
      <c r="O25" s="121">
        <v>0</v>
      </c>
      <c r="P25" s="121">
        <v>0</v>
      </c>
    </row>
    <row r="26" spans="1:16" ht="31.5" x14ac:dyDescent="0.25">
      <c r="A26" s="271"/>
      <c r="B26" s="271"/>
      <c r="C26" s="271"/>
      <c r="D26" s="271"/>
      <c r="E26" s="273"/>
      <c r="F26" s="123" t="s">
        <v>786</v>
      </c>
      <c r="G26" s="184" t="s">
        <v>694</v>
      </c>
      <c r="H26" s="180"/>
      <c r="I26" s="180"/>
      <c r="J26" s="180"/>
      <c r="K26" s="180"/>
      <c r="L26" s="186">
        <v>0</v>
      </c>
      <c r="M26" s="186">
        <v>0</v>
      </c>
      <c r="N26" s="186">
        <v>0</v>
      </c>
      <c r="O26" s="121">
        <v>0</v>
      </c>
      <c r="P26" s="121">
        <v>0</v>
      </c>
    </row>
    <row r="27" spans="1:16" ht="19.5" customHeight="1" x14ac:dyDescent="0.25">
      <c r="A27" s="270" t="s">
        <v>2</v>
      </c>
      <c r="B27" s="270" t="s">
        <v>214</v>
      </c>
      <c r="C27" s="275" t="s">
        <v>2</v>
      </c>
      <c r="D27" s="270"/>
      <c r="E27" s="278" t="s">
        <v>159</v>
      </c>
      <c r="F27" s="287" t="s">
        <v>691</v>
      </c>
      <c r="G27" s="270" t="s">
        <v>658</v>
      </c>
      <c r="H27" s="270"/>
      <c r="I27" s="270"/>
      <c r="J27" s="270"/>
      <c r="K27" s="270"/>
      <c r="L27" s="281">
        <v>0</v>
      </c>
      <c r="M27" s="281">
        <v>0</v>
      </c>
      <c r="N27" s="281">
        <v>0</v>
      </c>
      <c r="O27" s="121">
        <v>0</v>
      </c>
      <c r="P27" s="121">
        <v>0</v>
      </c>
    </row>
    <row r="28" spans="1:16" x14ac:dyDescent="0.25">
      <c r="A28" s="271"/>
      <c r="B28" s="271"/>
      <c r="C28" s="276"/>
      <c r="D28" s="271"/>
      <c r="E28" s="279"/>
      <c r="F28" s="288"/>
      <c r="G28" s="274"/>
      <c r="H28" s="274"/>
      <c r="I28" s="274"/>
      <c r="J28" s="274"/>
      <c r="K28" s="274"/>
      <c r="L28" s="282"/>
      <c r="M28" s="282"/>
      <c r="N28" s="282"/>
      <c r="O28" s="121">
        <v>0</v>
      </c>
      <c r="P28" s="121">
        <v>0</v>
      </c>
    </row>
    <row r="29" spans="1:16" x14ac:dyDescent="0.25">
      <c r="A29" s="271"/>
      <c r="B29" s="271"/>
      <c r="C29" s="276"/>
      <c r="D29" s="271"/>
      <c r="E29" s="279"/>
      <c r="F29" s="288"/>
      <c r="G29" s="270" t="s">
        <v>685</v>
      </c>
      <c r="H29" s="270"/>
      <c r="I29" s="270"/>
      <c r="J29" s="270"/>
      <c r="K29" s="270"/>
      <c r="L29" s="281">
        <f>L32+L34+L35+L36+L38+L40</f>
        <v>51352.525000000001</v>
      </c>
      <c r="M29" s="281">
        <f>M32+M34+M35+M36+M38+M40</f>
        <v>62092.58</v>
      </c>
      <c r="N29" s="281">
        <f>N32+N34+N35+N36+N38+N40</f>
        <v>62089.476999999999</v>
      </c>
      <c r="O29" s="121">
        <f>N29/L29*100</f>
        <v>120.90832339792443</v>
      </c>
      <c r="P29" s="121">
        <f t="shared" si="0"/>
        <v>99.995002623501875</v>
      </c>
    </row>
    <row r="30" spans="1:16" x14ac:dyDescent="0.25">
      <c r="A30" s="274"/>
      <c r="B30" s="274"/>
      <c r="C30" s="277"/>
      <c r="D30" s="274"/>
      <c r="E30" s="280"/>
      <c r="F30" s="289"/>
      <c r="G30" s="274"/>
      <c r="H30" s="274"/>
      <c r="I30" s="274"/>
      <c r="J30" s="274"/>
      <c r="K30" s="274"/>
      <c r="L30" s="282"/>
      <c r="M30" s="282"/>
      <c r="N30" s="282"/>
      <c r="O30" s="121">
        <v>0</v>
      </c>
      <c r="P30" s="121">
        <v>0</v>
      </c>
    </row>
    <row r="31" spans="1:16" ht="69" customHeight="1" x14ac:dyDescent="0.25">
      <c r="A31" s="283" t="s">
        <v>2</v>
      </c>
      <c r="B31" s="283" t="s">
        <v>214</v>
      </c>
      <c r="C31" s="283" t="s">
        <v>2</v>
      </c>
      <c r="D31" s="283" t="s">
        <v>214</v>
      </c>
      <c r="E31" s="285" t="s">
        <v>743</v>
      </c>
      <c r="F31" s="125" t="s">
        <v>814</v>
      </c>
      <c r="G31" s="100" t="s">
        <v>658</v>
      </c>
      <c r="H31" s="100" t="s">
        <v>217</v>
      </c>
      <c r="I31" s="100" t="s">
        <v>2</v>
      </c>
      <c r="J31" s="99" t="s">
        <v>790</v>
      </c>
      <c r="K31" s="100" t="s">
        <v>688</v>
      </c>
      <c r="L31" s="96">
        <v>0</v>
      </c>
      <c r="M31" s="96">
        <v>0</v>
      </c>
      <c r="N31" s="151">
        <v>0</v>
      </c>
      <c r="O31" s="121">
        <v>0</v>
      </c>
      <c r="P31" s="121">
        <v>0</v>
      </c>
    </row>
    <row r="32" spans="1:16" ht="69" customHeight="1" x14ac:dyDescent="0.25">
      <c r="A32" s="284"/>
      <c r="B32" s="284"/>
      <c r="C32" s="284"/>
      <c r="D32" s="284"/>
      <c r="E32" s="286"/>
      <c r="F32" s="125" t="s">
        <v>783</v>
      </c>
      <c r="G32" s="100" t="s">
        <v>685</v>
      </c>
      <c r="H32" s="100" t="s">
        <v>217</v>
      </c>
      <c r="I32" s="100" t="s">
        <v>2</v>
      </c>
      <c r="J32" s="100" t="s">
        <v>791</v>
      </c>
      <c r="K32" s="100" t="s">
        <v>688</v>
      </c>
      <c r="L32" s="96">
        <v>40469.525000000001</v>
      </c>
      <c r="M32" s="96">
        <v>46450.192000000003</v>
      </c>
      <c r="N32" s="151">
        <v>46450.192000000003</v>
      </c>
      <c r="O32" s="121">
        <f>N32/L32*100</f>
        <v>114.77819915108962</v>
      </c>
      <c r="P32" s="121">
        <f t="shared" si="0"/>
        <v>100</v>
      </c>
    </row>
    <row r="33" spans="1:16" ht="81" customHeight="1" x14ac:dyDescent="0.25">
      <c r="A33" s="283" t="s">
        <v>2</v>
      </c>
      <c r="B33" s="283" t="s">
        <v>214</v>
      </c>
      <c r="C33" s="283" t="s">
        <v>2</v>
      </c>
      <c r="D33" s="283" t="s">
        <v>668</v>
      </c>
      <c r="E33" s="285" t="s">
        <v>742</v>
      </c>
      <c r="F33" s="125" t="s">
        <v>814</v>
      </c>
      <c r="G33" s="100" t="s">
        <v>658</v>
      </c>
      <c r="H33" s="100" t="s">
        <v>217</v>
      </c>
      <c r="I33" s="100" t="s">
        <v>2</v>
      </c>
      <c r="J33" s="99" t="s">
        <v>792</v>
      </c>
      <c r="K33" s="100" t="s">
        <v>702</v>
      </c>
      <c r="L33" s="96">
        <v>0</v>
      </c>
      <c r="M33" s="96">
        <v>0</v>
      </c>
      <c r="N33" s="151">
        <v>0</v>
      </c>
      <c r="O33" s="121">
        <v>0</v>
      </c>
      <c r="P33" s="121">
        <v>0</v>
      </c>
    </row>
    <row r="34" spans="1:16" ht="81" customHeight="1" x14ac:dyDescent="0.25">
      <c r="A34" s="284"/>
      <c r="B34" s="284"/>
      <c r="C34" s="284"/>
      <c r="D34" s="284"/>
      <c r="E34" s="286"/>
      <c r="F34" s="125" t="s">
        <v>783</v>
      </c>
      <c r="G34" s="100" t="s">
        <v>685</v>
      </c>
      <c r="H34" s="100" t="s">
        <v>217</v>
      </c>
      <c r="I34" s="100" t="s">
        <v>2</v>
      </c>
      <c r="J34" s="99" t="s">
        <v>792</v>
      </c>
      <c r="K34" s="99" t="s">
        <v>793</v>
      </c>
      <c r="L34" s="96">
        <v>8820.6</v>
      </c>
      <c r="M34" s="96">
        <v>9152.7309999999998</v>
      </c>
      <c r="N34" s="151">
        <v>9152.7309999999998</v>
      </c>
      <c r="O34" s="121">
        <f>N34/L34*100</f>
        <v>103.76540144661359</v>
      </c>
      <c r="P34" s="121">
        <f t="shared" si="0"/>
        <v>100</v>
      </c>
    </row>
    <row r="35" spans="1:16" ht="79.5" customHeight="1" x14ac:dyDescent="0.25">
      <c r="A35" s="187" t="s">
        <v>2</v>
      </c>
      <c r="B35" s="187" t="s">
        <v>214</v>
      </c>
      <c r="C35" s="187" t="s">
        <v>2</v>
      </c>
      <c r="D35" s="187" t="s">
        <v>4</v>
      </c>
      <c r="E35" s="183" t="s">
        <v>912</v>
      </c>
      <c r="F35" s="125" t="s">
        <v>783</v>
      </c>
      <c r="G35" s="100" t="s">
        <v>685</v>
      </c>
      <c r="H35" s="100" t="s">
        <v>217</v>
      </c>
      <c r="I35" s="99" t="s">
        <v>2</v>
      </c>
      <c r="J35" s="99" t="s">
        <v>913</v>
      </c>
      <c r="K35" s="99" t="s">
        <v>692</v>
      </c>
      <c r="L35" s="96">
        <v>0</v>
      </c>
      <c r="M35" s="96">
        <v>4202.3969999999999</v>
      </c>
      <c r="N35" s="151">
        <v>4202.3969999999999</v>
      </c>
      <c r="O35" s="121">
        <v>0</v>
      </c>
      <c r="P35" s="121">
        <f t="shared" si="0"/>
        <v>100</v>
      </c>
    </row>
    <row r="36" spans="1:16" ht="75" customHeight="1" x14ac:dyDescent="0.25">
      <c r="A36" s="100" t="s">
        <v>2</v>
      </c>
      <c r="B36" s="100" t="s">
        <v>214</v>
      </c>
      <c r="C36" s="100" t="s">
        <v>2</v>
      </c>
      <c r="D36" s="100" t="s">
        <v>4</v>
      </c>
      <c r="E36" s="181" t="s">
        <v>914</v>
      </c>
      <c r="F36" s="125" t="s">
        <v>783</v>
      </c>
      <c r="G36" s="100" t="s">
        <v>685</v>
      </c>
      <c r="H36" s="100" t="s">
        <v>217</v>
      </c>
      <c r="I36" s="99" t="s">
        <v>2</v>
      </c>
      <c r="J36" s="99" t="s">
        <v>915</v>
      </c>
      <c r="K36" s="99" t="s">
        <v>692</v>
      </c>
      <c r="L36" s="96">
        <v>0</v>
      </c>
      <c r="M36" s="96">
        <v>59.558999999999997</v>
      </c>
      <c r="N36" s="151">
        <v>59.558999999999997</v>
      </c>
      <c r="O36" s="121">
        <v>0</v>
      </c>
      <c r="P36" s="121">
        <f t="shared" si="0"/>
        <v>100</v>
      </c>
    </row>
    <row r="37" spans="1:16" ht="24" customHeight="1" x14ac:dyDescent="0.25">
      <c r="A37" s="283" t="s">
        <v>2</v>
      </c>
      <c r="B37" s="283" t="s">
        <v>214</v>
      </c>
      <c r="C37" s="283" t="s">
        <v>2</v>
      </c>
      <c r="D37" s="283" t="s">
        <v>662</v>
      </c>
      <c r="E37" s="285" t="s">
        <v>166</v>
      </c>
      <c r="F37" s="125" t="s">
        <v>782</v>
      </c>
      <c r="G37" s="100" t="s">
        <v>658</v>
      </c>
      <c r="H37" s="100" t="s">
        <v>217</v>
      </c>
      <c r="I37" s="100" t="s">
        <v>2</v>
      </c>
      <c r="J37" s="100" t="s">
        <v>741</v>
      </c>
      <c r="K37" s="99" t="s">
        <v>793</v>
      </c>
      <c r="L37" s="96">
        <v>0</v>
      </c>
      <c r="M37" s="96">
        <v>0</v>
      </c>
      <c r="N37" s="151">
        <v>0</v>
      </c>
      <c r="O37" s="121">
        <v>0</v>
      </c>
      <c r="P37" s="121">
        <v>0</v>
      </c>
    </row>
    <row r="38" spans="1:16" ht="33.75" x14ac:dyDescent="0.25">
      <c r="A38" s="284"/>
      <c r="B38" s="284"/>
      <c r="C38" s="284"/>
      <c r="D38" s="284"/>
      <c r="E38" s="286"/>
      <c r="F38" s="125" t="s">
        <v>783</v>
      </c>
      <c r="G38" s="100" t="s">
        <v>685</v>
      </c>
      <c r="H38" s="100" t="s">
        <v>217</v>
      </c>
      <c r="I38" s="100" t="s">
        <v>2</v>
      </c>
      <c r="J38" s="99" t="s">
        <v>794</v>
      </c>
      <c r="K38" s="99" t="s">
        <v>793</v>
      </c>
      <c r="L38" s="96">
        <v>2062.4</v>
      </c>
      <c r="M38" s="96">
        <v>2069.701</v>
      </c>
      <c r="N38" s="151">
        <v>2066.598</v>
      </c>
      <c r="O38" s="121">
        <f>N38/L38*100</f>
        <v>100.20354926299457</v>
      </c>
      <c r="P38" s="121">
        <f t="shared" si="0"/>
        <v>99.850074962518747</v>
      </c>
    </row>
    <row r="39" spans="1:16" ht="33.75" customHeight="1" x14ac:dyDescent="0.25">
      <c r="A39" s="283" t="s">
        <v>2</v>
      </c>
      <c r="B39" s="283" t="s">
        <v>214</v>
      </c>
      <c r="C39" s="283" t="s">
        <v>2</v>
      </c>
      <c r="D39" s="283" t="s">
        <v>687</v>
      </c>
      <c r="E39" s="285" t="s">
        <v>168</v>
      </c>
      <c r="F39" s="125" t="s">
        <v>782</v>
      </c>
      <c r="G39" s="100" t="s">
        <v>658</v>
      </c>
      <c r="H39" s="100" t="s">
        <v>217</v>
      </c>
      <c r="I39" s="99" t="s">
        <v>2</v>
      </c>
      <c r="J39" s="99" t="s">
        <v>740</v>
      </c>
      <c r="K39" s="100" t="s">
        <v>692</v>
      </c>
      <c r="L39" s="96">
        <v>0</v>
      </c>
      <c r="M39" s="96">
        <v>0</v>
      </c>
      <c r="N39" s="151">
        <v>0</v>
      </c>
      <c r="O39" s="121">
        <v>0</v>
      </c>
      <c r="P39" s="121">
        <v>0</v>
      </c>
    </row>
    <row r="40" spans="1:16" ht="33.75" x14ac:dyDescent="0.25">
      <c r="A40" s="284"/>
      <c r="B40" s="284"/>
      <c r="C40" s="284"/>
      <c r="D40" s="284"/>
      <c r="E40" s="286"/>
      <c r="F40" s="125" t="s">
        <v>783</v>
      </c>
      <c r="G40" s="100" t="s">
        <v>685</v>
      </c>
      <c r="H40" s="100" t="s">
        <v>217</v>
      </c>
      <c r="I40" s="99" t="s">
        <v>2</v>
      </c>
      <c r="J40" s="99" t="s">
        <v>740</v>
      </c>
      <c r="K40" s="99" t="s">
        <v>793</v>
      </c>
      <c r="L40" s="96">
        <v>0</v>
      </c>
      <c r="M40" s="96">
        <v>158</v>
      </c>
      <c r="N40" s="151">
        <v>158</v>
      </c>
      <c r="O40" s="121">
        <v>0</v>
      </c>
      <c r="P40" s="121">
        <f t="shared" si="0"/>
        <v>100</v>
      </c>
    </row>
    <row r="41" spans="1:16" ht="42.75" customHeight="1" x14ac:dyDescent="0.25">
      <c r="A41" s="270" t="s">
        <v>2</v>
      </c>
      <c r="B41" s="270" t="s">
        <v>214</v>
      </c>
      <c r="C41" s="270" t="s">
        <v>171</v>
      </c>
      <c r="D41" s="270"/>
      <c r="E41" s="290" t="s">
        <v>172</v>
      </c>
      <c r="F41" s="123" t="s">
        <v>782</v>
      </c>
      <c r="G41" s="184" t="s">
        <v>658</v>
      </c>
      <c r="H41" s="184"/>
      <c r="I41" s="184"/>
      <c r="J41" s="98"/>
      <c r="K41" s="184"/>
      <c r="L41" s="102">
        <v>0</v>
      </c>
      <c r="M41" s="102">
        <v>0</v>
      </c>
      <c r="N41" s="102">
        <v>0</v>
      </c>
      <c r="O41" s="121">
        <v>0</v>
      </c>
      <c r="P41" s="121">
        <v>0</v>
      </c>
    </row>
    <row r="42" spans="1:16" ht="66.75" customHeight="1" x14ac:dyDescent="0.25">
      <c r="A42" s="274"/>
      <c r="B42" s="274"/>
      <c r="C42" s="274"/>
      <c r="D42" s="274"/>
      <c r="E42" s="291"/>
      <c r="F42" s="123" t="s">
        <v>783</v>
      </c>
      <c r="G42" s="184" t="s">
        <v>685</v>
      </c>
      <c r="H42" s="184"/>
      <c r="I42" s="184"/>
      <c r="J42" s="98"/>
      <c r="K42" s="184"/>
      <c r="L42" s="102">
        <f>SUM(L44,L46,L48,L51,L52,L53,L54)</f>
        <v>1309.1849999999999</v>
      </c>
      <c r="M42" s="102">
        <f>SUM(M44,M46,M48,M51,M52,M53,M54)</f>
        <v>1074.163</v>
      </c>
      <c r="N42" s="102">
        <f>N46+N48+N51</f>
        <v>161.19800000000001</v>
      </c>
      <c r="O42" s="121">
        <f>N42/L42*100</f>
        <v>12.312851124936508</v>
      </c>
      <c r="P42" s="121">
        <f t="shared" si="0"/>
        <v>15.006847191720437</v>
      </c>
    </row>
    <row r="43" spans="1:16" s="126" customFormat="1" ht="80.25" customHeight="1" x14ac:dyDescent="0.25">
      <c r="A43" s="283" t="s">
        <v>2</v>
      </c>
      <c r="B43" s="283" t="s">
        <v>214</v>
      </c>
      <c r="C43" s="283" t="s">
        <v>171</v>
      </c>
      <c r="D43" s="283" t="s">
        <v>214</v>
      </c>
      <c r="E43" s="285" t="s">
        <v>739</v>
      </c>
      <c r="F43" s="125" t="s">
        <v>782</v>
      </c>
      <c r="G43" s="100" t="s">
        <v>658</v>
      </c>
      <c r="H43" s="100" t="s">
        <v>481</v>
      </c>
      <c r="I43" s="100" t="s">
        <v>189</v>
      </c>
      <c r="J43" s="100" t="s">
        <v>738</v>
      </c>
      <c r="K43" s="100" t="s">
        <v>698</v>
      </c>
      <c r="L43" s="96">
        <v>0</v>
      </c>
      <c r="M43" s="96">
        <v>0</v>
      </c>
      <c r="N43" s="151">
        <v>0</v>
      </c>
      <c r="O43" s="121">
        <v>0</v>
      </c>
      <c r="P43" s="121">
        <v>0</v>
      </c>
    </row>
    <row r="44" spans="1:16" s="126" customFormat="1" ht="80.25" customHeight="1" x14ac:dyDescent="0.25">
      <c r="A44" s="284"/>
      <c r="B44" s="284"/>
      <c r="C44" s="284"/>
      <c r="D44" s="284"/>
      <c r="E44" s="286"/>
      <c r="F44" s="125" t="s">
        <v>783</v>
      </c>
      <c r="G44" s="100" t="s">
        <v>685</v>
      </c>
      <c r="H44" s="100" t="s">
        <v>481</v>
      </c>
      <c r="I44" s="100" t="s">
        <v>189</v>
      </c>
      <c r="J44" s="100" t="s">
        <v>738</v>
      </c>
      <c r="K44" s="100" t="s">
        <v>698</v>
      </c>
      <c r="L44" s="96">
        <v>1056.539</v>
      </c>
      <c r="M44" s="96">
        <v>458.61399999999998</v>
      </c>
      <c r="N44" s="151">
        <v>458.61399999999998</v>
      </c>
      <c r="O44" s="121">
        <f>N44/L44*100</f>
        <v>43.407200302118518</v>
      </c>
      <c r="P44" s="121">
        <f t="shared" si="0"/>
        <v>100</v>
      </c>
    </row>
    <row r="45" spans="1:16" s="126" customFormat="1" ht="67.5" customHeight="1" x14ac:dyDescent="0.25">
      <c r="A45" s="283" t="s">
        <v>2</v>
      </c>
      <c r="B45" s="283" t="s">
        <v>214</v>
      </c>
      <c r="C45" s="283" t="s">
        <v>171</v>
      </c>
      <c r="D45" s="283" t="s">
        <v>668</v>
      </c>
      <c r="E45" s="285" t="s">
        <v>176</v>
      </c>
      <c r="F45" s="125" t="s">
        <v>782</v>
      </c>
      <c r="G45" s="100" t="s">
        <v>658</v>
      </c>
      <c r="H45" s="100" t="s">
        <v>217</v>
      </c>
      <c r="I45" s="100" t="s">
        <v>237</v>
      </c>
      <c r="J45" s="100" t="s">
        <v>737</v>
      </c>
      <c r="K45" s="100" t="s">
        <v>692</v>
      </c>
      <c r="L45" s="96">
        <v>0</v>
      </c>
      <c r="M45" s="96">
        <v>0</v>
      </c>
      <c r="N45" s="151">
        <v>0</v>
      </c>
      <c r="O45" s="121">
        <v>0</v>
      </c>
      <c r="P45" s="121">
        <v>0</v>
      </c>
    </row>
    <row r="46" spans="1:16" s="126" customFormat="1" ht="45.75" customHeight="1" x14ac:dyDescent="0.25">
      <c r="A46" s="284"/>
      <c r="B46" s="284"/>
      <c r="C46" s="284"/>
      <c r="D46" s="284"/>
      <c r="E46" s="286"/>
      <c r="F46" s="125" t="s">
        <v>783</v>
      </c>
      <c r="G46" s="100" t="s">
        <v>685</v>
      </c>
      <c r="H46" s="100" t="s">
        <v>481</v>
      </c>
      <c r="I46" s="100" t="s">
        <v>189</v>
      </c>
      <c r="J46" s="100" t="s">
        <v>737</v>
      </c>
      <c r="K46" s="100" t="s">
        <v>692</v>
      </c>
      <c r="L46" s="96">
        <v>86.233999999999995</v>
      </c>
      <c r="M46" s="96">
        <v>35.311999999999998</v>
      </c>
      <c r="N46" s="151">
        <v>35.311999999999998</v>
      </c>
      <c r="O46" s="121">
        <f>N46/L46*100</f>
        <v>40.949045620057056</v>
      </c>
      <c r="P46" s="121">
        <f t="shared" si="0"/>
        <v>100</v>
      </c>
    </row>
    <row r="47" spans="1:16" s="126" customFormat="1" ht="69" customHeight="1" x14ac:dyDescent="0.25">
      <c r="A47" s="283" t="s">
        <v>2</v>
      </c>
      <c r="B47" s="283" t="s">
        <v>214</v>
      </c>
      <c r="C47" s="283" t="s">
        <v>171</v>
      </c>
      <c r="D47" s="283" t="s">
        <v>662</v>
      </c>
      <c r="E47" s="285" t="s">
        <v>179</v>
      </c>
      <c r="F47" s="125" t="s">
        <v>782</v>
      </c>
      <c r="G47" s="100" t="s">
        <v>658</v>
      </c>
      <c r="H47" s="100" t="s">
        <v>217</v>
      </c>
      <c r="I47" s="100" t="s">
        <v>237</v>
      </c>
      <c r="J47" s="100" t="s">
        <v>736</v>
      </c>
      <c r="K47" s="100" t="s">
        <v>692</v>
      </c>
      <c r="L47" s="96">
        <v>0</v>
      </c>
      <c r="M47" s="96">
        <v>0</v>
      </c>
      <c r="N47" s="151">
        <v>0</v>
      </c>
      <c r="O47" s="121">
        <v>0</v>
      </c>
      <c r="P47" s="121">
        <v>0</v>
      </c>
    </row>
    <row r="48" spans="1:16" s="126" customFormat="1" ht="68.25" customHeight="1" x14ac:dyDescent="0.25">
      <c r="A48" s="284"/>
      <c r="B48" s="284"/>
      <c r="C48" s="284"/>
      <c r="D48" s="284"/>
      <c r="E48" s="286"/>
      <c r="F48" s="125" t="s">
        <v>783</v>
      </c>
      <c r="G48" s="100" t="s">
        <v>685</v>
      </c>
      <c r="H48" s="100" t="s">
        <v>481</v>
      </c>
      <c r="I48" s="100" t="s">
        <v>189</v>
      </c>
      <c r="J48" s="100" t="s">
        <v>736</v>
      </c>
      <c r="K48" s="100" t="s">
        <v>692</v>
      </c>
      <c r="L48" s="96">
        <v>160.41200000000001</v>
      </c>
      <c r="M48" s="96">
        <v>121.524</v>
      </c>
      <c r="N48" s="151">
        <v>121.524</v>
      </c>
      <c r="O48" s="121">
        <f>N48/L48*100</f>
        <v>75.757424631573699</v>
      </c>
      <c r="P48" s="121">
        <f t="shared" si="0"/>
        <v>100</v>
      </c>
    </row>
    <row r="49" spans="1:16" s="126" customFormat="1" ht="39" customHeight="1" x14ac:dyDescent="0.25">
      <c r="A49" s="283" t="s">
        <v>2</v>
      </c>
      <c r="B49" s="283" t="s">
        <v>214</v>
      </c>
      <c r="C49" s="283" t="s">
        <v>171</v>
      </c>
      <c r="D49" s="283" t="s">
        <v>795</v>
      </c>
      <c r="E49" s="285" t="s">
        <v>734</v>
      </c>
      <c r="F49" s="294" t="s">
        <v>782</v>
      </c>
      <c r="G49" s="100" t="s">
        <v>658</v>
      </c>
      <c r="H49" s="100" t="s">
        <v>217</v>
      </c>
      <c r="I49" s="100" t="s">
        <v>2</v>
      </c>
      <c r="J49" s="100" t="s">
        <v>735</v>
      </c>
      <c r="K49" s="100" t="s">
        <v>692</v>
      </c>
      <c r="L49" s="96">
        <v>0</v>
      </c>
      <c r="M49" s="96">
        <v>0</v>
      </c>
      <c r="N49" s="151">
        <v>0</v>
      </c>
      <c r="O49" s="121">
        <v>0</v>
      </c>
      <c r="P49" s="121">
        <v>0</v>
      </c>
    </row>
    <row r="50" spans="1:16" s="126" customFormat="1" ht="64.5" customHeight="1" x14ac:dyDescent="0.25">
      <c r="A50" s="292"/>
      <c r="B50" s="292"/>
      <c r="C50" s="292"/>
      <c r="D50" s="292"/>
      <c r="E50" s="293"/>
      <c r="F50" s="295"/>
      <c r="G50" s="100" t="s">
        <v>658</v>
      </c>
      <c r="H50" s="100" t="s">
        <v>481</v>
      </c>
      <c r="I50" s="100" t="s">
        <v>189</v>
      </c>
      <c r="J50" s="100" t="s">
        <v>796</v>
      </c>
      <c r="K50" s="100" t="s">
        <v>692</v>
      </c>
      <c r="L50" s="96">
        <v>0</v>
      </c>
      <c r="M50" s="96">
        <v>0</v>
      </c>
      <c r="N50" s="151">
        <v>0</v>
      </c>
      <c r="O50" s="121">
        <v>0</v>
      </c>
      <c r="P50" s="121">
        <v>0</v>
      </c>
    </row>
    <row r="51" spans="1:16" s="126" customFormat="1" ht="25.5" customHeight="1" x14ac:dyDescent="0.25">
      <c r="A51" s="292"/>
      <c r="B51" s="292"/>
      <c r="C51" s="292"/>
      <c r="D51" s="292"/>
      <c r="E51" s="293"/>
      <c r="F51" s="294" t="s">
        <v>783</v>
      </c>
      <c r="G51" s="100" t="s">
        <v>685</v>
      </c>
      <c r="H51" s="100" t="s">
        <v>217</v>
      </c>
      <c r="I51" s="100" t="s">
        <v>2</v>
      </c>
      <c r="J51" s="100" t="s">
        <v>735</v>
      </c>
      <c r="K51" s="100" t="s">
        <v>692</v>
      </c>
      <c r="L51" s="96">
        <v>4.3959999999999999</v>
      </c>
      <c r="M51" s="96">
        <v>4.3620000000000001</v>
      </c>
      <c r="N51" s="151">
        <v>4.3620000000000001</v>
      </c>
      <c r="O51" s="121">
        <f>N51/L51*100</f>
        <v>99.226569608735218</v>
      </c>
      <c r="P51" s="121">
        <f t="shared" si="0"/>
        <v>100</v>
      </c>
    </row>
    <row r="52" spans="1:16" s="126" customFormat="1" ht="42" customHeight="1" x14ac:dyDescent="0.25">
      <c r="A52" s="284"/>
      <c r="B52" s="284"/>
      <c r="C52" s="284"/>
      <c r="D52" s="284"/>
      <c r="E52" s="286"/>
      <c r="F52" s="295"/>
      <c r="G52" s="100" t="s">
        <v>685</v>
      </c>
      <c r="H52" s="100" t="s">
        <v>481</v>
      </c>
      <c r="I52" s="100" t="s">
        <v>189</v>
      </c>
      <c r="J52" s="100" t="s">
        <v>796</v>
      </c>
      <c r="K52" s="100" t="s">
        <v>692</v>
      </c>
      <c r="L52" s="96">
        <v>1.6040000000000001</v>
      </c>
      <c r="M52" s="96">
        <v>1.621</v>
      </c>
      <c r="N52" s="151">
        <v>1.621</v>
      </c>
      <c r="O52" s="121">
        <f>N52/L52*100</f>
        <v>101.05985037406484</v>
      </c>
      <c r="P52" s="121">
        <f t="shared" si="0"/>
        <v>100</v>
      </c>
    </row>
    <row r="53" spans="1:16" s="126" customFormat="1" ht="130.5" customHeight="1" x14ac:dyDescent="0.25">
      <c r="A53" s="174" t="s">
        <v>2</v>
      </c>
      <c r="B53" s="174" t="s">
        <v>214</v>
      </c>
      <c r="C53" s="174" t="s">
        <v>171</v>
      </c>
      <c r="D53" s="174" t="s">
        <v>701</v>
      </c>
      <c r="E53" s="176" t="s">
        <v>797</v>
      </c>
      <c r="F53" s="294" t="s">
        <v>783</v>
      </c>
      <c r="G53" s="100" t="s">
        <v>685</v>
      </c>
      <c r="H53" s="100" t="s">
        <v>481</v>
      </c>
      <c r="I53" s="100" t="s">
        <v>189</v>
      </c>
      <c r="J53" s="100" t="s">
        <v>798</v>
      </c>
      <c r="K53" s="100" t="s">
        <v>692</v>
      </c>
      <c r="L53" s="96">
        <v>0</v>
      </c>
      <c r="M53" s="103">
        <v>448.202</v>
      </c>
      <c r="N53" s="103">
        <v>448.202</v>
      </c>
      <c r="O53" s="121">
        <v>0</v>
      </c>
      <c r="P53" s="121">
        <f t="shared" si="0"/>
        <v>100</v>
      </c>
    </row>
    <row r="54" spans="1:16" s="126" customFormat="1" ht="41.25" customHeight="1" x14ac:dyDescent="0.25">
      <c r="A54" s="187"/>
      <c r="B54" s="187"/>
      <c r="C54" s="187"/>
      <c r="D54" s="187"/>
      <c r="E54" s="183" t="s">
        <v>226</v>
      </c>
      <c r="F54" s="299"/>
      <c r="G54" s="100" t="s">
        <v>685</v>
      </c>
      <c r="H54" s="100" t="s">
        <v>481</v>
      </c>
      <c r="I54" s="100" t="s">
        <v>189</v>
      </c>
      <c r="J54" s="100" t="s">
        <v>799</v>
      </c>
      <c r="K54" s="100" t="s">
        <v>692</v>
      </c>
      <c r="L54" s="96">
        <v>0</v>
      </c>
      <c r="M54" s="103">
        <v>4.5279999999999996</v>
      </c>
      <c r="N54" s="103">
        <v>3.4209999999999998</v>
      </c>
      <c r="O54" s="121">
        <v>0</v>
      </c>
      <c r="P54" s="121">
        <f t="shared" si="0"/>
        <v>75.552120141342755</v>
      </c>
    </row>
    <row r="55" spans="1:16" s="126" customFormat="1" ht="48" customHeight="1" x14ac:dyDescent="0.25">
      <c r="A55" s="270" t="s">
        <v>2</v>
      </c>
      <c r="B55" s="270" t="s">
        <v>214</v>
      </c>
      <c r="C55" s="270" t="s">
        <v>185</v>
      </c>
      <c r="D55" s="270"/>
      <c r="E55" s="272" t="s">
        <v>186</v>
      </c>
      <c r="F55" s="123" t="s">
        <v>782</v>
      </c>
      <c r="G55" s="184" t="s">
        <v>658</v>
      </c>
      <c r="H55" s="184"/>
      <c r="I55" s="184"/>
      <c r="J55" s="184"/>
      <c r="K55" s="184"/>
      <c r="L55" s="102">
        <f t="shared" ref="L55:N56" si="1">SUM(L57)</f>
        <v>0</v>
      </c>
      <c r="M55" s="102">
        <f t="shared" si="1"/>
        <v>0</v>
      </c>
      <c r="N55" s="239">
        <v>0</v>
      </c>
      <c r="O55" s="121">
        <v>0</v>
      </c>
      <c r="P55" s="121">
        <v>0</v>
      </c>
    </row>
    <row r="56" spans="1:16" s="126" customFormat="1" ht="42" x14ac:dyDescent="0.25">
      <c r="A56" s="274"/>
      <c r="B56" s="274"/>
      <c r="C56" s="274"/>
      <c r="D56" s="274"/>
      <c r="E56" s="291"/>
      <c r="F56" s="123" t="s">
        <v>783</v>
      </c>
      <c r="G56" s="184" t="s">
        <v>685</v>
      </c>
      <c r="H56" s="184"/>
      <c r="I56" s="184"/>
      <c r="J56" s="184"/>
      <c r="K56" s="184"/>
      <c r="L56" s="102">
        <f t="shared" si="1"/>
        <v>1613.3</v>
      </c>
      <c r="M56" s="102">
        <f>SUM(M58)</f>
        <v>1697.056</v>
      </c>
      <c r="N56" s="102">
        <f t="shared" si="1"/>
        <v>1696.751</v>
      </c>
      <c r="O56" s="121">
        <f>N56/L56*100</f>
        <v>105.17268951837848</v>
      </c>
      <c r="P56" s="121">
        <f t="shared" si="0"/>
        <v>99.982027699734118</v>
      </c>
    </row>
    <row r="57" spans="1:16" s="126" customFormat="1" ht="62.25" customHeight="1" x14ac:dyDescent="0.25">
      <c r="A57" s="283" t="s">
        <v>2</v>
      </c>
      <c r="B57" s="283" t="s">
        <v>214</v>
      </c>
      <c r="C57" s="283" t="s">
        <v>185</v>
      </c>
      <c r="D57" s="283" t="s">
        <v>214</v>
      </c>
      <c r="E57" s="285" t="s">
        <v>187</v>
      </c>
      <c r="F57" s="125" t="s">
        <v>782</v>
      </c>
      <c r="G57" s="100" t="s">
        <v>658</v>
      </c>
      <c r="H57" s="100" t="s">
        <v>217</v>
      </c>
      <c r="I57" s="100" t="s">
        <v>2</v>
      </c>
      <c r="J57" s="100" t="s">
        <v>733</v>
      </c>
      <c r="K57" s="100" t="s">
        <v>698</v>
      </c>
      <c r="L57" s="103">
        <v>0</v>
      </c>
      <c r="M57" s="103">
        <v>0</v>
      </c>
      <c r="N57" s="151">
        <v>0</v>
      </c>
      <c r="O57" s="121">
        <v>0</v>
      </c>
      <c r="P57" s="121">
        <v>0</v>
      </c>
    </row>
    <row r="58" spans="1:16" s="126" customFormat="1" ht="33.75" x14ac:dyDescent="0.25">
      <c r="A58" s="284"/>
      <c r="B58" s="284"/>
      <c r="C58" s="284"/>
      <c r="D58" s="284"/>
      <c r="E58" s="286"/>
      <c r="F58" s="125" t="s">
        <v>783</v>
      </c>
      <c r="G58" s="100" t="s">
        <v>685</v>
      </c>
      <c r="H58" s="100" t="s">
        <v>217</v>
      </c>
      <c r="I58" s="100" t="s">
        <v>2</v>
      </c>
      <c r="J58" s="100" t="s">
        <v>733</v>
      </c>
      <c r="K58" s="100" t="s">
        <v>692</v>
      </c>
      <c r="L58" s="103">
        <v>1613.3</v>
      </c>
      <c r="M58" s="103">
        <v>1697.056</v>
      </c>
      <c r="N58" s="151">
        <v>1696.751</v>
      </c>
      <c r="O58" s="121">
        <f>N58/L58*100</f>
        <v>105.17268951837848</v>
      </c>
      <c r="P58" s="121">
        <f t="shared" si="0"/>
        <v>99.982027699734118</v>
      </c>
    </row>
    <row r="59" spans="1:16" s="126" customFormat="1" ht="31.5" x14ac:dyDescent="0.25">
      <c r="A59" s="270" t="s">
        <v>2</v>
      </c>
      <c r="B59" s="270" t="s">
        <v>214</v>
      </c>
      <c r="C59" s="270" t="s">
        <v>189</v>
      </c>
      <c r="D59" s="174"/>
      <c r="E59" s="297" t="s">
        <v>190</v>
      </c>
      <c r="F59" s="123" t="s">
        <v>782</v>
      </c>
      <c r="G59" s="127" t="s">
        <v>916</v>
      </c>
      <c r="H59" s="184"/>
      <c r="I59" s="100"/>
      <c r="J59" s="100"/>
      <c r="K59" s="100"/>
      <c r="L59" s="102">
        <f>SUM(L62,L65,L67,L68)</f>
        <v>31.2</v>
      </c>
      <c r="M59" s="102">
        <f>SUM(M62,M65,M67,M68)</f>
        <v>230.59</v>
      </c>
      <c r="N59" s="102">
        <f>SUM(N62,N65,N67,N68)</f>
        <v>196.79300000000001</v>
      </c>
      <c r="O59" s="121">
        <v>0</v>
      </c>
      <c r="P59" s="121">
        <v>0</v>
      </c>
    </row>
    <row r="60" spans="1:16" s="126" customFormat="1" ht="42" x14ac:dyDescent="0.25">
      <c r="A60" s="296"/>
      <c r="B60" s="296"/>
      <c r="C60" s="296"/>
      <c r="D60" s="174"/>
      <c r="E60" s="298"/>
      <c r="F60" s="123" t="s">
        <v>783</v>
      </c>
      <c r="G60" s="127" t="s">
        <v>685</v>
      </c>
      <c r="H60" s="184"/>
      <c r="I60" s="100"/>
      <c r="J60" s="100"/>
      <c r="K60" s="100"/>
      <c r="L60" s="102">
        <f>SUM(L63,L66,L68,L69)</f>
        <v>123.6</v>
      </c>
      <c r="M60" s="102">
        <f>SUM(M62,M63,M66,M68,M69)</f>
        <v>390.66199999999998</v>
      </c>
      <c r="N60" s="102">
        <f>SUM(N63,N66,N68,N69)</f>
        <v>177.386</v>
      </c>
      <c r="O60" s="121">
        <f>N60/L60*100</f>
        <v>143.51618122977348</v>
      </c>
      <c r="P60" s="121">
        <f t="shared" si="0"/>
        <v>45.406515094890217</v>
      </c>
    </row>
    <row r="61" spans="1:16" s="126" customFormat="1" ht="33.950000000000003" customHeight="1" x14ac:dyDescent="0.25">
      <c r="A61" s="283" t="s">
        <v>2</v>
      </c>
      <c r="B61" s="283" t="s">
        <v>214</v>
      </c>
      <c r="C61" s="283" t="s">
        <v>189</v>
      </c>
      <c r="D61" s="283" t="s">
        <v>214</v>
      </c>
      <c r="E61" s="294" t="s">
        <v>192</v>
      </c>
      <c r="F61" s="125" t="s">
        <v>782</v>
      </c>
      <c r="G61" s="100" t="s">
        <v>658</v>
      </c>
      <c r="H61" s="100" t="s">
        <v>217</v>
      </c>
      <c r="I61" s="100" t="s">
        <v>2</v>
      </c>
      <c r="J61" s="100" t="s">
        <v>732</v>
      </c>
      <c r="K61" s="100" t="s">
        <v>688</v>
      </c>
      <c r="L61" s="103">
        <v>0</v>
      </c>
      <c r="M61" s="103">
        <v>0</v>
      </c>
      <c r="N61" s="151">
        <v>0</v>
      </c>
      <c r="O61" s="121">
        <v>0</v>
      </c>
      <c r="P61" s="121">
        <v>0</v>
      </c>
    </row>
    <row r="62" spans="1:16" s="126" customFormat="1" ht="67.5" customHeight="1" x14ac:dyDescent="0.25">
      <c r="A62" s="284"/>
      <c r="B62" s="284"/>
      <c r="C62" s="284"/>
      <c r="D62" s="284"/>
      <c r="E62" s="295"/>
      <c r="F62" s="125" t="s">
        <v>783</v>
      </c>
      <c r="G62" s="100" t="s">
        <v>685</v>
      </c>
      <c r="H62" s="100" t="s">
        <v>217</v>
      </c>
      <c r="I62" s="100" t="s">
        <v>2</v>
      </c>
      <c r="J62" s="240">
        <v>110408810</v>
      </c>
      <c r="K62" s="100" t="s">
        <v>688</v>
      </c>
      <c r="L62" s="103">
        <v>0</v>
      </c>
      <c r="M62" s="103">
        <v>200</v>
      </c>
      <c r="N62" s="151">
        <v>170.68600000000001</v>
      </c>
      <c r="O62" s="121">
        <v>0</v>
      </c>
      <c r="P62" s="121">
        <f t="shared" si="0"/>
        <v>85.343000000000004</v>
      </c>
    </row>
    <row r="63" spans="1:16" s="126" customFormat="1" ht="52.5" customHeight="1" x14ac:dyDescent="0.25">
      <c r="A63" s="300" t="s">
        <v>2</v>
      </c>
      <c r="B63" s="300" t="s">
        <v>214</v>
      </c>
      <c r="C63" s="300" t="s">
        <v>189</v>
      </c>
      <c r="D63" s="300" t="s">
        <v>668</v>
      </c>
      <c r="E63" s="302" t="s">
        <v>719</v>
      </c>
      <c r="F63" s="125" t="s">
        <v>783</v>
      </c>
      <c r="G63" s="100" t="s">
        <v>685</v>
      </c>
      <c r="H63" s="100" t="s">
        <v>217</v>
      </c>
      <c r="I63" s="100" t="s">
        <v>2</v>
      </c>
      <c r="J63" s="99" t="s">
        <v>917</v>
      </c>
      <c r="K63" s="100" t="s">
        <v>692</v>
      </c>
      <c r="L63" s="103">
        <v>31.2</v>
      </c>
      <c r="M63" s="103">
        <v>31.2</v>
      </c>
      <c r="N63" s="151">
        <v>26.628</v>
      </c>
      <c r="O63" s="121">
        <f>N63/L63*100</f>
        <v>85.346153846153854</v>
      </c>
      <c r="P63" s="121">
        <f t="shared" si="0"/>
        <v>85.346153846153854</v>
      </c>
    </row>
    <row r="64" spans="1:16" s="126" customFormat="1" ht="55.5" customHeight="1" x14ac:dyDescent="0.25">
      <c r="A64" s="301"/>
      <c r="B64" s="301"/>
      <c r="C64" s="301"/>
      <c r="D64" s="301"/>
      <c r="E64" s="303"/>
      <c r="F64" s="125" t="s">
        <v>814</v>
      </c>
      <c r="G64" s="100" t="s">
        <v>658</v>
      </c>
      <c r="H64" s="100" t="s">
        <v>217</v>
      </c>
      <c r="I64" s="100" t="s">
        <v>2</v>
      </c>
      <c r="J64" s="99" t="s">
        <v>800</v>
      </c>
      <c r="K64" s="99" t="s">
        <v>801</v>
      </c>
      <c r="L64" s="103">
        <v>0</v>
      </c>
      <c r="M64" s="103">
        <v>0</v>
      </c>
      <c r="N64" s="151">
        <v>0</v>
      </c>
      <c r="O64" s="121">
        <v>0</v>
      </c>
      <c r="P64" s="121">
        <v>0</v>
      </c>
    </row>
    <row r="65" spans="1:16" s="126" customFormat="1" ht="33.4" customHeight="1" x14ac:dyDescent="0.25">
      <c r="A65" s="283" t="s">
        <v>2</v>
      </c>
      <c r="B65" s="283" t="s">
        <v>214</v>
      </c>
      <c r="C65" s="283" t="s">
        <v>189</v>
      </c>
      <c r="D65" s="283" t="s">
        <v>662</v>
      </c>
      <c r="E65" s="285" t="s">
        <v>718</v>
      </c>
      <c r="F65" s="125" t="s">
        <v>782</v>
      </c>
      <c r="G65" s="100" t="s">
        <v>658</v>
      </c>
      <c r="H65" s="100" t="s">
        <v>217</v>
      </c>
      <c r="I65" s="100" t="s">
        <v>2</v>
      </c>
      <c r="J65" s="99" t="s">
        <v>802</v>
      </c>
      <c r="K65" s="99" t="s">
        <v>692</v>
      </c>
      <c r="L65" s="103">
        <v>0</v>
      </c>
      <c r="M65" s="103">
        <v>0</v>
      </c>
      <c r="N65" s="151">
        <v>0</v>
      </c>
      <c r="O65" s="121">
        <v>0</v>
      </c>
      <c r="P65" s="121">
        <v>0</v>
      </c>
    </row>
    <row r="66" spans="1:16" s="126" customFormat="1" ht="68.25" customHeight="1" x14ac:dyDescent="0.25">
      <c r="A66" s="284"/>
      <c r="B66" s="284"/>
      <c r="C66" s="284"/>
      <c r="D66" s="284"/>
      <c r="E66" s="286"/>
      <c r="F66" s="125" t="s">
        <v>783</v>
      </c>
      <c r="G66" s="100" t="s">
        <v>685</v>
      </c>
      <c r="H66" s="100" t="s">
        <v>217</v>
      </c>
      <c r="I66" s="100" t="s">
        <v>2</v>
      </c>
      <c r="J66" s="99" t="s">
        <v>918</v>
      </c>
      <c r="K66" s="99" t="s">
        <v>692</v>
      </c>
      <c r="L66" s="103">
        <v>31.2</v>
      </c>
      <c r="M66" s="103">
        <v>28.8</v>
      </c>
      <c r="N66" s="151">
        <v>24.579000000000001</v>
      </c>
      <c r="O66" s="121">
        <f>N66/L66*100</f>
        <v>78.77884615384616</v>
      </c>
      <c r="P66" s="121">
        <f t="shared" si="0"/>
        <v>85.34375</v>
      </c>
    </row>
    <row r="67" spans="1:16" s="126" customFormat="1" ht="36.4" customHeight="1" x14ac:dyDescent="0.25">
      <c r="A67" s="283" t="s">
        <v>2</v>
      </c>
      <c r="B67" s="283" t="s">
        <v>214</v>
      </c>
      <c r="C67" s="283" t="s">
        <v>189</v>
      </c>
      <c r="D67" s="283" t="s">
        <v>687</v>
      </c>
      <c r="E67" s="285" t="s">
        <v>803</v>
      </c>
      <c r="F67" s="125" t="s">
        <v>782</v>
      </c>
      <c r="G67" s="100" t="s">
        <v>658</v>
      </c>
      <c r="H67" s="100" t="s">
        <v>217</v>
      </c>
      <c r="I67" s="100" t="s">
        <v>2</v>
      </c>
      <c r="J67" s="99" t="s">
        <v>804</v>
      </c>
      <c r="K67" s="99" t="s">
        <v>692</v>
      </c>
      <c r="L67" s="103">
        <v>0</v>
      </c>
      <c r="M67" s="103">
        <v>0</v>
      </c>
      <c r="N67" s="151">
        <v>0</v>
      </c>
      <c r="O67" s="121">
        <v>0</v>
      </c>
      <c r="P67" s="121">
        <v>0</v>
      </c>
    </row>
    <row r="68" spans="1:16" s="126" customFormat="1" ht="86.25" customHeight="1" x14ac:dyDescent="0.25">
      <c r="A68" s="284"/>
      <c r="B68" s="284"/>
      <c r="C68" s="284"/>
      <c r="D68" s="284"/>
      <c r="E68" s="286"/>
      <c r="F68" s="125" t="s">
        <v>783</v>
      </c>
      <c r="G68" s="100" t="s">
        <v>685</v>
      </c>
      <c r="H68" s="100" t="s">
        <v>217</v>
      </c>
      <c r="I68" s="100" t="s">
        <v>2</v>
      </c>
      <c r="J68" s="99" t="s">
        <v>919</v>
      </c>
      <c r="K68" s="99" t="s">
        <v>692</v>
      </c>
      <c r="L68" s="103">
        <v>31.2</v>
      </c>
      <c r="M68" s="103">
        <v>30.59</v>
      </c>
      <c r="N68" s="151">
        <v>26.106999999999999</v>
      </c>
      <c r="O68" s="121">
        <f>N68/L68*100</f>
        <v>83.676282051282044</v>
      </c>
      <c r="P68" s="121">
        <f t="shared" si="0"/>
        <v>85.344883949002934</v>
      </c>
    </row>
    <row r="69" spans="1:16" s="126" customFormat="1" ht="33.950000000000003" customHeight="1" x14ac:dyDescent="0.25">
      <c r="A69" s="100" t="s">
        <v>2</v>
      </c>
      <c r="B69" s="100" t="s">
        <v>214</v>
      </c>
      <c r="C69" s="100" t="s">
        <v>189</v>
      </c>
      <c r="D69" s="100" t="s">
        <v>4</v>
      </c>
      <c r="E69" s="128" t="s">
        <v>805</v>
      </c>
      <c r="F69" s="125" t="s">
        <v>783</v>
      </c>
      <c r="G69" s="100" t="s">
        <v>685</v>
      </c>
      <c r="H69" s="100" t="s">
        <v>217</v>
      </c>
      <c r="I69" s="100" t="s">
        <v>2</v>
      </c>
      <c r="J69" s="100" t="s">
        <v>806</v>
      </c>
      <c r="K69" s="100" t="s">
        <v>692</v>
      </c>
      <c r="L69" s="103">
        <v>30</v>
      </c>
      <c r="M69" s="103">
        <v>100.072</v>
      </c>
      <c r="N69" s="151">
        <v>100.072</v>
      </c>
      <c r="O69" s="121">
        <f>N69/L69*100</f>
        <v>333.57333333333332</v>
      </c>
      <c r="P69" s="121">
        <f t="shared" si="0"/>
        <v>100</v>
      </c>
    </row>
    <row r="70" spans="1:16" ht="12.95" customHeight="1" x14ac:dyDescent="0.25">
      <c r="A70" s="270" t="s">
        <v>2</v>
      </c>
      <c r="B70" s="270" t="s">
        <v>668</v>
      </c>
      <c r="C70" s="270"/>
      <c r="D70" s="270"/>
      <c r="E70" s="272" t="s">
        <v>5</v>
      </c>
      <c r="F70" s="123" t="s">
        <v>691</v>
      </c>
      <c r="G70" s="184"/>
      <c r="H70" s="184"/>
      <c r="I70" s="184"/>
      <c r="J70" s="184"/>
      <c r="K70" s="184"/>
      <c r="L70" s="97">
        <f>SUM(L71:L74)</f>
        <v>496973.58199999999</v>
      </c>
      <c r="M70" s="97">
        <f>SUM(M71:M74)</f>
        <v>617952.84799999988</v>
      </c>
      <c r="N70" s="97">
        <f>SUM(N71:N74)</f>
        <v>613518.89899999986</v>
      </c>
      <c r="O70" s="121">
        <f>N70/L70*100</f>
        <v>123.45100850853675</v>
      </c>
      <c r="P70" s="121">
        <f t="shared" si="0"/>
        <v>99.282477778951829</v>
      </c>
    </row>
    <row r="71" spans="1:16" ht="41.25" customHeight="1" x14ac:dyDescent="0.25">
      <c r="A71" s="271"/>
      <c r="B71" s="271"/>
      <c r="C71" s="271"/>
      <c r="D71" s="271"/>
      <c r="E71" s="273"/>
      <c r="F71" s="123" t="s">
        <v>782</v>
      </c>
      <c r="G71" s="184" t="s">
        <v>658</v>
      </c>
      <c r="H71" s="184"/>
      <c r="I71" s="184"/>
      <c r="J71" s="184"/>
      <c r="K71" s="184"/>
      <c r="L71" s="97">
        <v>0</v>
      </c>
      <c r="M71" s="97">
        <v>0</v>
      </c>
      <c r="N71" s="239">
        <v>0</v>
      </c>
      <c r="O71" s="121">
        <v>0</v>
      </c>
      <c r="P71" s="121">
        <v>0</v>
      </c>
    </row>
    <row r="72" spans="1:16" ht="42" x14ac:dyDescent="0.25">
      <c r="A72" s="271"/>
      <c r="B72" s="271"/>
      <c r="C72" s="271"/>
      <c r="D72" s="271"/>
      <c r="E72" s="273"/>
      <c r="F72" s="123" t="s">
        <v>783</v>
      </c>
      <c r="G72" s="184" t="s">
        <v>685</v>
      </c>
      <c r="H72" s="184"/>
      <c r="I72" s="184"/>
      <c r="J72" s="184"/>
      <c r="K72" s="184"/>
      <c r="L72" s="97">
        <f>SUM(L76,L92,L106,L110,L114,L127,L131,L138,L151,L134)</f>
        <v>493473.58199999999</v>
      </c>
      <c r="M72" s="97">
        <f>SUM(M76,M92,M106,M110,M114,M127,M131,M138,M151,M134)</f>
        <v>615026.76799999992</v>
      </c>
      <c r="N72" s="97">
        <f>SUM(N76,N92,N106,N110,N114,N127,N131,N138,N151,N134)</f>
        <v>612722.8189999999</v>
      </c>
      <c r="O72" s="121">
        <f>N72/L72*100</f>
        <v>124.16527274199653</v>
      </c>
      <c r="P72" s="121">
        <f t="shared" si="0"/>
        <v>99.625390451298216</v>
      </c>
    </row>
    <row r="73" spans="1:16" ht="35.25" customHeight="1" x14ac:dyDescent="0.25">
      <c r="A73" s="271"/>
      <c r="B73" s="271"/>
      <c r="C73" s="271"/>
      <c r="D73" s="271"/>
      <c r="E73" s="273"/>
      <c r="F73" s="104" t="s">
        <v>784</v>
      </c>
      <c r="G73" s="184" t="s">
        <v>785</v>
      </c>
      <c r="H73" s="184"/>
      <c r="I73" s="184"/>
      <c r="J73" s="184"/>
      <c r="K73" s="184"/>
      <c r="L73" s="97">
        <v>0</v>
      </c>
      <c r="M73" s="97">
        <v>0</v>
      </c>
      <c r="N73" s="239">
        <v>0</v>
      </c>
      <c r="O73" s="121">
        <v>0</v>
      </c>
      <c r="P73" s="121">
        <v>0</v>
      </c>
    </row>
    <row r="74" spans="1:16" ht="21" x14ac:dyDescent="0.25">
      <c r="A74" s="274"/>
      <c r="B74" s="274"/>
      <c r="C74" s="274"/>
      <c r="D74" s="274"/>
      <c r="E74" s="291"/>
      <c r="F74" s="123" t="s">
        <v>809</v>
      </c>
      <c r="G74" s="184" t="s">
        <v>694</v>
      </c>
      <c r="H74" s="184"/>
      <c r="I74" s="184"/>
      <c r="J74" s="184"/>
      <c r="K74" s="184"/>
      <c r="L74" s="97">
        <f>SUM(L140)</f>
        <v>3500</v>
      </c>
      <c r="M74" s="97">
        <f>SUM(M140)</f>
        <v>2926.08</v>
      </c>
      <c r="N74" s="97">
        <f>SUM(N140)</f>
        <v>796.08</v>
      </c>
      <c r="O74" s="121">
        <f>N74/L74*100</f>
        <v>22.745142857142859</v>
      </c>
      <c r="P74" s="121">
        <f t="shared" si="0"/>
        <v>27.206364829396328</v>
      </c>
    </row>
    <row r="75" spans="1:16" ht="42" customHeight="1" x14ac:dyDescent="0.25">
      <c r="A75" s="270" t="s">
        <v>2</v>
      </c>
      <c r="B75" s="270" t="s">
        <v>668</v>
      </c>
      <c r="C75" s="270" t="s">
        <v>2</v>
      </c>
      <c r="D75" s="270"/>
      <c r="E75" s="272" t="s">
        <v>319</v>
      </c>
      <c r="F75" s="123" t="s">
        <v>782</v>
      </c>
      <c r="G75" s="184" t="s">
        <v>658</v>
      </c>
      <c r="H75" s="184"/>
      <c r="I75" s="184"/>
      <c r="J75" s="184"/>
      <c r="K75" s="184"/>
      <c r="L75" s="97">
        <v>0</v>
      </c>
      <c r="M75" s="97">
        <v>0</v>
      </c>
      <c r="N75" s="151">
        <v>0</v>
      </c>
      <c r="O75" s="121">
        <v>0</v>
      </c>
      <c r="P75" s="121">
        <v>0</v>
      </c>
    </row>
    <row r="76" spans="1:16" ht="62.25" customHeight="1" x14ac:dyDescent="0.25">
      <c r="A76" s="274"/>
      <c r="B76" s="274"/>
      <c r="C76" s="274"/>
      <c r="D76" s="274"/>
      <c r="E76" s="291"/>
      <c r="F76" s="123" t="s">
        <v>783</v>
      </c>
      <c r="G76" s="184" t="s">
        <v>685</v>
      </c>
      <c r="H76" s="184"/>
      <c r="I76" s="184"/>
      <c r="J76" s="184"/>
      <c r="K76" s="184"/>
      <c r="L76" s="97">
        <f>SUM(L78,L82,L84,L86,L88)</f>
        <v>447266.17499999999</v>
      </c>
      <c r="M76" s="97">
        <f>SUM(M78,M82,M84,M86,M89,M79,M80,M90)</f>
        <v>563100.77300000016</v>
      </c>
      <c r="N76" s="97">
        <f>N78+N79+N80+N82+N86+N89+N90</f>
        <v>562513.67000000004</v>
      </c>
      <c r="O76" s="121">
        <f>N76/L76*100</f>
        <v>125.76709383400167</v>
      </c>
      <c r="P76" s="121">
        <f t="shared" si="0"/>
        <v>99.895737489957213</v>
      </c>
    </row>
    <row r="77" spans="1:16" ht="54.75" customHeight="1" x14ac:dyDescent="0.25">
      <c r="A77" s="283" t="s">
        <v>2</v>
      </c>
      <c r="B77" s="283" t="s">
        <v>668</v>
      </c>
      <c r="C77" s="283" t="s">
        <v>2</v>
      </c>
      <c r="D77" s="283" t="s">
        <v>214</v>
      </c>
      <c r="E77" s="285" t="s">
        <v>320</v>
      </c>
      <c r="F77" s="125" t="s">
        <v>782</v>
      </c>
      <c r="G77" s="100" t="s">
        <v>658</v>
      </c>
      <c r="H77" s="100" t="s">
        <v>217</v>
      </c>
      <c r="I77" s="100" t="s">
        <v>171</v>
      </c>
      <c r="J77" s="99" t="s">
        <v>810</v>
      </c>
      <c r="K77" s="99" t="s">
        <v>811</v>
      </c>
      <c r="L77" s="96">
        <v>0</v>
      </c>
      <c r="M77" s="96">
        <v>0</v>
      </c>
      <c r="N77" s="151">
        <v>0</v>
      </c>
      <c r="O77" s="121">
        <v>0</v>
      </c>
      <c r="P77" s="121">
        <v>0</v>
      </c>
    </row>
    <row r="78" spans="1:16" ht="81.75" customHeight="1" x14ac:dyDescent="0.25">
      <c r="A78" s="284"/>
      <c r="B78" s="284"/>
      <c r="C78" s="284"/>
      <c r="D78" s="284"/>
      <c r="E78" s="286"/>
      <c r="F78" s="125" t="s">
        <v>783</v>
      </c>
      <c r="G78" s="100" t="s">
        <v>685</v>
      </c>
      <c r="H78" s="99" t="s">
        <v>812</v>
      </c>
      <c r="I78" s="99" t="s">
        <v>813</v>
      </c>
      <c r="J78" s="99" t="s">
        <v>810</v>
      </c>
      <c r="K78" s="99" t="s">
        <v>920</v>
      </c>
      <c r="L78" s="96">
        <v>359248.27899999998</v>
      </c>
      <c r="M78" s="96">
        <v>418135.81699999998</v>
      </c>
      <c r="N78" s="151">
        <v>418135.815</v>
      </c>
      <c r="O78" s="121">
        <f>N78/L78*100</f>
        <v>116.39187699490692</v>
      </c>
      <c r="P78" s="121">
        <f t="shared" si="0"/>
        <v>99.999999521686519</v>
      </c>
    </row>
    <row r="79" spans="1:16" ht="76.5" customHeight="1" x14ac:dyDescent="0.25">
      <c r="A79" s="175" t="s">
        <v>2</v>
      </c>
      <c r="B79" s="175" t="s">
        <v>668</v>
      </c>
      <c r="C79" s="175" t="s">
        <v>2</v>
      </c>
      <c r="D79" s="175" t="s">
        <v>668</v>
      </c>
      <c r="E79" s="183" t="s">
        <v>912</v>
      </c>
      <c r="F79" s="125" t="s">
        <v>783</v>
      </c>
      <c r="G79" s="100" t="s">
        <v>685</v>
      </c>
      <c r="H79" s="99" t="s">
        <v>217</v>
      </c>
      <c r="I79" s="99" t="s">
        <v>171</v>
      </c>
      <c r="J79" s="99" t="s">
        <v>921</v>
      </c>
      <c r="K79" s="99" t="s">
        <v>692</v>
      </c>
      <c r="L79" s="96">
        <v>0</v>
      </c>
      <c r="M79" s="96">
        <v>36066.978999999999</v>
      </c>
      <c r="N79" s="151">
        <v>36066.978999999999</v>
      </c>
      <c r="O79" s="121">
        <v>0</v>
      </c>
      <c r="P79" s="121">
        <f>N79/M79*100</f>
        <v>100</v>
      </c>
    </row>
    <row r="80" spans="1:16" ht="86.25" customHeight="1" x14ac:dyDescent="0.25">
      <c r="A80" s="175" t="s">
        <v>2</v>
      </c>
      <c r="B80" s="175" t="s">
        <v>668</v>
      </c>
      <c r="C80" s="175" t="s">
        <v>2</v>
      </c>
      <c r="D80" s="175" t="s">
        <v>668</v>
      </c>
      <c r="E80" s="181" t="s">
        <v>914</v>
      </c>
      <c r="F80" s="125" t="s">
        <v>783</v>
      </c>
      <c r="G80" s="100" t="s">
        <v>685</v>
      </c>
      <c r="H80" s="99" t="s">
        <v>217</v>
      </c>
      <c r="I80" s="99" t="s">
        <v>171</v>
      </c>
      <c r="J80" s="99" t="s">
        <v>922</v>
      </c>
      <c r="K80" s="99" t="s">
        <v>692</v>
      </c>
      <c r="L80" s="96">
        <v>0</v>
      </c>
      <c r="M80" s="96">
        <v>355.42200000000003</v>
      </c>
      <c r="N80" s="151">
        <v>355.42200000000003</v>
      </c>
      <c r="O80" s="121">
        <v>0</v>
      </c>
      <c r="P80" s="121">
        <f>N80/M80*100</f>
        <v>100</v>
      </c>
    </row>
    <row r="81" spans="1:16" ht="72" customHeight="1" x14ac:dyDescent="0.25">
      <c r="A81" s="283" t="s">
        <v>2</v>
      </c>
      <c r="B81" s="283" t="s">
        <v>668</v>
      </c>
      <c r="C81" s="283" t="s">
        <v>2</v>
      </c>
      <c r="D81" s="283" t="s">
        <v>687</v>
      </c>
      <c r="E81" s="285" t="s">
        <v>326</v>
      </c>
      <c r="F81" s="125" t="s">
        <v>782</v>
      </c>
      <c r="G81" s="100" t="s">
        <v>658</v>
      </c>
      <c r="H81" s="100" t="s">
        <v>217</v>
      </c>
      <c r="I81" s="100" t="s">
        <v>171</v>
      </c>
      <c r="J81" s="99" t="s">
        <v>815</v>
      </c>
      <c r="K81" s="99" t="s">
        <v>816</v>
      </c>
      <c r="L81" s="96">
        <v>0</v>
      </c>
      <c r="M81" s="96">
        <v>0</v>
      </c>
      <c r="N81" s="151">
        <v>0</v>
      </c>
      <c r="O81" s="121">
        <v>0</v>
      </c>
      <c r="P81" s="121">
        <v>0</v>
      </c>
    </row>
    <row r="82" spans="1:16" ht="90" x14ac:dyDescent="0.25">
      <c r="A82" s="284"/>
      <c r="B82" s="284"/>
      <c r="C82" s="284"/>
      <c r="D82" s="284"/>
      <c r="E82" s="286"/>
      <c r="F82" s="125" t="s">
        <v>783</v>
      </c>
      <c r="G82" s="100" t="s">
        <v>685</v>
      </c>
      <c r="H82" s="100" t="s">
        <v>217</v>
      </c>
      <c r="I82" s="100" t="s">
        <v>171</v>
      </c>
      <c r="J82" s="99" t="s">
        <v>815</v>
      </c>
      <c r="K82" s="99" t="s">
        <v>816</v>
      </c>
      <c r="L82" s="96">
        <v>65484.652000000002</v>
      </c>
      <c r="M82" s="96">
        <v>72782.755000000005</v>
      </c>
      <c r="N82" s="151">
        <v>72761.057000000001</v>
      </c>
      <c r="O82" s="121">
        <f>N82/L82*100</f>
        <v>111.11161894851331</v>
      </c>
      <c r="P82" s="121">
        <f>N82/M82*100</f>
        <v>99.970187993021142</v>
      </c>
    </row>
    <row r="83" spans="1:16" ht="44.65" customHeight="1" x14ac:dyDescent="0.25">
      <c r="A83" s="283" t="s">
        <v>2</v>
      </c>
      <c r="B83" s="283" t="s">
        <v>668</v>
      </c>
      <c r="C83" s="283" t="s">
        <v>2</v>
      </c>
      <c r="D83" s="283" t="s">
        <v>4</v>
      </c>
      <c r="E83" s="285" t="s">
        <v>168</v>
      </c>
      <c r="F83" s="125" t="s">
        <v>782</v>
      </c>
      <c r="G83" s="100" t="s">
        <v>658</v>
      </c>
      <c r="H83" s="100" t="s">
        <v>217</v>
      </c>
      <c r="I83" s="100" t="s">
        <v>171</v>
      </c>
      <c r="J83" s="99" t="s">
        <v>731</v>
      </c>
      <c r="K83" s="99" t="s">
        <v>730</v>
      </c>
      <c r="L83" s="96">
        <v>0</v>
      </c>
      <c r="M83" s="96">
        <v>0</v>
      </c>
      <c r="N83" s="151">
        <v>0</v>
      </c>
      <c r="O83" s="121">
        <v>0</v>
      </c>
      <c r="P83" s="121">
        <v>0</v>
      </c>
    </row>
    <row r="84" spans="1:16" ht="33.75" x14ac:dyDescent="0.25">
      <c r="A84" s="284"/>
      <c r="B84" s="284"/>
      <c r="C84" s="284"/>
      <c r="D84" s="284"/>
      <c r="E84" s="286"/>
      <c r="F84" s="125" t="s">
        <v>783</v>
      </c>
      <c r="G84" s="100" t="s">
        <v>685</v>
      </c>
      <c r="H84" s="100" t="s">
        <v>217</v>
      </c>
      <c r="I84" s="100" t="s">
        <v>171</v>
      </c>
      <c r="J84" s="99" t="s">
        <v>731</v>
      </c>
      <c r="K84" s="99" t="s">
        <v>730</v>
      </c>
      <c r="L84" s="96">
        <v>0</v>
      </c>
      <c r="M84" s="96">
        <v>522</v>
      </c>
      <c r="N84" s="151">
        <v>522</v>
      </c>
      <c r="O84" s="121">
        <v>0</v>
      </c>
      <c r="P84" s="121">
        <f>N84/M84*100</f>
        <v>100</v>
      </c>
    </row>
    <row r="85" spans="1:16" ht="37.5" customHeight="1" x14ac:dyDescent="0.25">
      <c r="A85" s="283" t="s">
        <v>2</v>
      </c>
      <c r="B85" s="283" t="s">
        <v>668</v>
      </c>
      <c r="C85" s="283" t="s">
        <v>2</v>
      </c>
      <c r="D85" s="283" t="s">
        <v>701</v>
      </c>
      <c r="E85" s="259" t="s">
        <v>166</v>
      </c>
      <c r="F85" s="125" t="s">
        <v>782</v>
      </c>
      <c r="G85" s="100" t="s">
        <v>658</v>
      </c>
      <c r="H85" s="100" t="s">
        <v>217</v>
      </c>
      <c r="I85" s="100" t="s">
        <v>171</v>
      </c>
      <c r="J85" s="99" t="s">
        <v>729</v>
      </c>
      <c r="K85" s="99" t="s">
        <v>728</v>
      </c>
      <c r="L85" s="96">
        <v>0</v>
      </c>
      <c r="M85" s="96">
        <v>0</v>
      </c>
      <c r="N85" s="151">
        <v>0</v>
      </c>
      <c r="O85" s="121">
        <v>0</v>
      </c>
      <c r="P85" s="121">
        <v>0</v>
      </c>
    </row>
    <row r="86" spans="1:16" ht="44.25" customHeight="1" x14ac:dyDescent="0.25">
      <c r="A86" s="284"/>
      <c r="B86" s="284"/>
      <c r="C86" s="284"/>
      <c r="D86" s="284"/>
      <c r="E86" s="259"/>
      <c r="F86" s="125" t="s">
        <v>783</v>
      </c>
      <c r="G86" s="100" t="s">
        <v>685</v>
      </c>
      <c r="H86" s="100" t="s">
        <v>217</v>
      </c>
      <c r="I86" s="100" t="s">
        <v>171</v>
      </c>
      <c r="J86" s="99" t="s">
        <v>817</v>
      </c>
      <c r="K86" s="99" t="s">
        <v>728</v>
      </c>
      <c r="L86" s="96">
        <v>6132.9</v>
      </c>
      <c r="M86" s="96">
        <v>6758.7060000000001</v>
      </c>
      <c r="N86" s="151">
        <v>6715.3029999999999</v>
      </c>
      <c r="O86" s="121">
        <f>N86/L86*100</f>
        <v>109.49637202628446</v>
      </c>
      <c r="P86" s="121">
        <f>N86/M86*100</f>
        <v>99.357820860975451</v>
      </c>
    </row>
    <row r="87" spans="1:16" ht="96" customHeight="1" x14ac:dyDescent="0.25">
      <c r="A87" s="283" t="s">
        <v>2</v>
      </c>
      <c r="B87" s="283" t="s">
        <v>668</v>
      </c>
      <c r="C87" s="283" t="s">
        <v>2</v>
      </c>
      <c r="D87" s="283" t="s">
        <v>710</v>
      </c>
      <c r="E87" s="304" t="s">
        <v>329</v>
      </c>
      <c r="F87" s="125" t="s">
        <v>782</v>
      </c>
      <c r="G87" s="100" t="s">
        <v>658</v>
      </c>
      <c r="H87" s="100" t="s">
        <v>217</v>
      </c>
      <c r="I87" s="100" t="s">
        <v>171</v>
      </c>
      <c r="J87" s="99" t="s">
        <v>727</v>
      </c>
      <c r="K87" s="99" t="s">
        <v>692</v>
      </c>
      <c r="L87" s="96">
        <v>0</v>
      </c>
      <c r="M87" s="96">
        <f>L87</f>
        <v>0</v>
      </c>
      <c r="N87" s="151">
        <v>0</v>
      </c>
      <c r="O87" s="121">
        <v>0</v>
      </c>
      <c r="P87" s="121">
        <v>0</v>
      </c>
    </row>
    <row r="88" spans="1:16" ht="33.75" customHeight="1" x14ac:dyDescent="0.25">
      <c r="A88" s="292"/>
      <c r="B88" s="292"/>
      <c r="C88" s="292"/>
      <c r="D88" s="292"/>
      <c r="E88" s="305"/>
      <c r="F88" s="307" t="s">
        <v>783</v>
      </c>
      <c r="G88" s="283" t="s">
        <v>685</v>
      </c>
      <c r="H88" s="283" t="s">
        <v>217</v>
      </c>
      <c r="I88" s="283" t="s">
        <v>171</v>
      </c>
      <c r="J88" s="99" t="s">
        <v>727</v>
      </c>
      <c r="K88" s="99" t="s">
        <v>692</v>
      </c>
      <c r="L88" s="96">
        <v>16400.344000000001</v>
      </c>
      <c r="M88" s="96">
        <v>0</v>
      </c>
      <c r="N88" s="151">
        <v>0</v>
      </c>
      <c r="O88" s="121">
        <f>N88/L88*100</f>
        <v>0</v>
      </c>
      <c r="P88" s="121">
        <v>0</v>
      </c>
    </row>
    <row r="89" spans="1:16" ht="36" customHeight="1" x14ac:dyDescent="0.25">
      <c r="A89" s="284"/>
      <c r="B89" s="284"/>
      <c r="C89" s="284"/>
      <c r="D89" s="284"/>
      <c r="E89" s="306"/>
      <c r="F89" s="308"/>
      <c r="G89" s="284"/>
      <c r="H89" s="284"/>
      <c r="I89" s="284"/>
      <c r="J89" s="99" t="s">
        <v>923</v>
      </c>
      <c r="K89" s="99" t="s">
        <v>692</v>
      </c>
      <c r="L89" s="96">
        <v>0</v>
      </c>
      <c r="M89" s="96">
        <v>27970.011999999999</v>
      </c>
      <c r="N89" s="151">
        <v>27970.011999999999</v>
      </c>
      <c r="O89" s="121">
        <v>0</v>
      </c>
      <c r="P89" s="121">
        <f>N89/M89*100</f>
        <v>100</v>
      </c>
    </row>
    <row r="90" spans="1:16" ht="87" customHeight="1" x14ac:dyDescent="0.25">
      <c r="A90" s="187" t="s">
        <v>2</v>
      </c>
      <c r="B90" s="187" t="s">
        <v>668</v>
      </c>
      <c r="C90" s="187" t="s">
        <v>2</v>
      </c>
      <c r="D90" s="187" t="s">
        <v>860</v>
      </c>
      <c r="E90" s="193" t="s">
        <v>924</v>
      </c>
      <c r="F90" s="191" t="s">
        <v>783</v>
      </c>
      <c r="G90" s="175" t="s">
        <v>685</v>
      </c>
      <c r="H90" s="175" t="s">
        <v>217</v>
      </c>
      <c r="I90" s="175" t="s">
        <v>171</v>
      </c>
      <c r="J90" s="99" t="s">
        <v>925</v>
      </c>
      <c r="K90" s="99" t="s">
        <v>692</v>
      </c>
      <c r="L90" s="96">
        <v>0</v>
      </c>
      <c r="M90" s="96">
        <v>509.08199999999999</v>
      </c>
      <c r="N90" s="151">
        <v>509.08199999999999</v>
      </c>
      <c r="O90" s="121">
        <v>0</v>
      </c>
      <c r="P90" s="121">
        <f>N90/M90*100</f>
        <v>100</v>
      </c>
    </row>
    <row r="91" spans="1:16" ht="31.5" x14ac:dyDescent="0.25">
      <c r="A91" s="270" t="s">
        <v>2</v>
      </c>
      <c r="B91" s="270" t="s">
        <v>668</v>
      </c>
      <c r="C91" s="270" t="s">
        <v>171</v>
      </c>
      <c r="D91" s="270"/>
      <c r="E91" s="272" t="s">
        <v>332</v>
      </c>
      <c r="F91" s="123" t="s">
        <v>782</v>
      </c>
      <c r="G91" s="184" t="s">
        <v>658</v>
      </c>
      <c r="H91" s="100"/>
      <c r="I91" s="100"/>
      <c r="J91" s="99"/>
      <c r="K91" s="99"/>
      <c r="L91" s="97">
        <v>0</v>
      </c>
      <c r="M91" s="97">
        <v>0</v>
      </c>
      <c r="N91" s="151">
        <v>0</v>
      </c>
      <c r="O91" s="121">
        <v>0</v>
      </c>
      <c r="P91" s="121">
        <v>0</v>
      </c>
    </row>
    <row r="92" spans="1:16" ht="42" x14ac:dyDescent="0.25">
      <c r="A92" s="274"/>
      <c r="B92" s="274"/>
      <c r="C92" s="274"/>
      <c r="D92" s="274"/>
      <c r="E92" s="291"/>
      <c r="F92" s="123" t="s">
        <v>783</v>
      </c>
      <c r="G92" s="184" t="s">
        <v>685</v>
      </c>
      <c r="H92" s="100"/>
      <c r="I92" s="100"/>
      <c r="J92" s="99"/>
      <c r="K92" s="99"/>
      <c r="L92" s="97">
        <f>SUM(L94,L97,L98,L100,L102)</f>
        <v>13302.64</v>
      </c>
      <c r="M92" s="97">
        <f>SUM(M94,M97,M98,M100,M102,M104)</f>
        <v>12015.852999999999</v>
      </c>
      <c r="N92" s="97">
        <f>N94+N97+N100+N102+N104</f>
        <v>11997.107</v>
      </c>
      <c r="O92" s="121">
        <f>N92/L92*100</f>
        <v>90.185910465892491</v>
      </c>
      <c r="P92" s="121">
        <f>N92/M92*100</f>
        <v>99.843989436288879</v>
      </c>
    </row>
    <row r="93" spans="1:16" ht="33.75" x14ac:dyDescent="0.25">
      <c r="A93" s="283" t="s">
        <v>2</v>
      </c>
      <c r="B93" s="283" t="s">
        <v>668</v>
      </c>
      <c r="C93" s="283" t="s">
        <v>171</v>
      </c>
      <c r="D93" s="283" t="s">
        <v>214</v>
      </c>
      <c r="E93" s="285" t="s">
        <v>726</v>
      </c>
      <c r="F93" s="125" t="s">
        <v>782</v>
      </c>
      <c r="G93" s="100" t="s">
        <v>658</v>
      </c>
      <c r="H93" s="100" t="s">
        <v>217</v>
      </c>
      <c r="I93" s="100" t="s">
        <v>171</v>
      </c>
      <c r="J93" s="99" t="s">
        <v>818</v>
      </c>
      <c r="K93" s="99" t="s">
        <v>725</v>
      </c>
      <c r="L93" s="96">
        <v>0</v>
      </c>
      <c r="M93" s="96">
        <v>0</v>
      </c>
      <c r="N93" s="151">
        <v>0</v>
      </c>
      <c r="O93" s="121">
        <v>0</v>
      </c>
      <c r="P93" s="121">
        <v>0</v>
      </c>
    </row>
    <row r="94" spans="1:16" ht="33.75" x14ac:dyDescent="0.25">
      <c r="A94" s="284"/>
      <c r="B94" s="284"/>
      <c r="C94" s="284"/>
      <c r="D94" s="284"/>
      <c r="E94" s="286"/>
      <c r="F94" s="125" t="s">
        <v>783</v>
      </c>
      <c r="G94" s="100" t="s">
        <v>685</v>
      </c>
      <c r="H94" s="100" t="s">
        <v>481</v>
      </c>
      <c r="I94" s="100" t="s">
        <v>189</v>
      </c>
      <c r="J94" s="99" t="s">
        <v>819</v>
      </c>
      <c r="K94" s="99" t="s">
        <v>692</v>
      </c>
      <c r="L94" s="96">
        <v>167.39699999999999</v>
      </c>
      <c r="M94" s="96">
        <v>2.8340000000000001</v>
      </c>
      <c r="N94" s="151">
        <v>2.8340000000000001</v>
      </c>
      <c r="O94" s="121">
        <f t="shared" ref="O94:O135" si="2">N94/L94*100</f>
        <v>1.6929813556993256</v>
      </c>
      <c r="P94" s="121">
        <f t="shared" ref="P94:P135" si="3">N94/M94*100</f>
        <v>100</v>
      </c>
    </row>
    <row r="95" spans="1:16" ht="15" customHeight="1" x14ac:dyDescent="0.25">
      <c r="A95" s="283" t="s">
        <v>2</v>
      </c>
      <c r="B95" s="283" t="s">
        <v>668</v>
      </c>
      <c r="C95" s="283" t="s">
        <v>171</v>
      </c>
      <c r="D95" s="283" t="s">
        <v>662</v>
      </c>
      <c r="E95" s="285" t="s">
        <v>820</v>
      </c>
      <c r="F95" s="294" t="s">
        <v>782</v>
      </c>
      <c r="G95" s="100" t="s">
        <v>658</v>
      </c>
      <c r="H95" s="100" t="s">
        <v>217</v>
      </c>
      <c r="I95" s="100" t="s">
        <v>171</v>
      </c>
      <c r="J95" s="99" t="s">
        <v>821</v>
      </c>
      <c r="K95" s="99" t="s">
        <v>725</v>
      </c>
      <c r="L95" s="96">
        <v>0</v>
      </c>
      <c r="M95" s="96">
        <v>0</v>
      </c>
      <c r="N95" s="151">
        <v>0</v>
      </c>
      <c r="O95" s="121">
        <v>0</v>
      </c>
      <c r="P95" s="121">
        <v>0</v>
      </c>
    </row>
    <row r="96" spans="1:16" x14ac:dyDescent="0.25">
      <c r="A96" s="292"/>
      <c r="B96" s="292"/>
      <c r="C96" s="292"/>
      <c r="D96" s="292"/>
      <c r="E96" s="293"/>
      <c r="F96" s="309"/>
      <c r="G96" s="100" t="s">
        <v>658</v>
      </c>
      <c r="H96" s="100" t="s">
        <v>481</v>
      </c>
      <c r="I96" s="100" t="s">
        <v>189</v>
      </c>
      <c r="J96" s="99" t="s">
        <v>822</v>
      </c>
      <c r="K96" s="99" t="s">
        <v>684</v>
      </c>
      <c r="L96" s="96">
        <v>0</v>
      </c>
      <c r="M96" s="96">
        <v>0</v>
      </c>
      <c r="N96" s="151">
        <v>0</v>
      </c>
      <c r="O96" s="121">
        <v>0</v>
      </c>
      <c r="P96" s="121">
        <v>0</v>
      </c>
    </row>
    <row r="97" spans="1:16" x14ac:dyDescent="0.25">
      <c r="A97" s="292"/>
      <c r="B97" s="292"/>
      <c r="C97" s="292"/>
      <c r="D97" s="292"/>
      <c r="E97" s="293"/>
      <c r="F97" s="307" t="s">
        <v>783</v>
      </c>
      <c r="G97" s="100" t="s">
        <v>685</v>
      </c>
      <c r="H97" s="100" t="s">
        <v>217</v>
      </c>
      <c r="I97" s="100" t="s">
        <v>171</v>
      </c>
      <c r="J97" s="99" t="s">
        <v>823</v>
      </c>
      <c r="K97" s="99" t="s">
        <v>684</v>
      </c>
      <c r="L97" s="96">
        <v>47.185000000000002</v>
      </c>
      <c r="M97" s="96">
        <v>2</v>
      </c>
      <c r="N97" s="151">
        <v>2</v>
      </c>
      <c r="O97" s="121">
        <f t="shared" si="2"/>
        <v>4.2386351594786476</v>
      </c>
      <c r="P97" s="121">
        <f t="shared" si="3"/>
        <v>100</v>
      </c>
    </row>
    <row r="98" spans="1:16" ht="24.75" customHeight="1" x14ac:dyDescent="0.25">
      <c r="A98" s="284"/>
      <c r="B98" s="284"/>
      <c r="C98" s="284"/>
      <c r="D98" s="284"/>
      <c r="E98" s="286"/>
      <c r="F98" s="308"/>
      <c r="G98" s="100" t="s">
        <v>685</v>
      </c>
      <c r="H98" s="100" t="s">
        <v>481</v>
      </c>
      <c r="I98" s="100" t="s">
        <v>189</v>
      </c>
      <c r="J98" s="99" t="s">
        <v>822</v>
      </c>
      <c r="K98" s="99" t="s">
        <v>684</v>
      </c>
      <c r="L98" s="96">
        <v>1.6739999999999999</v>
      </c>
      <c r="M98" s="96">
        <v>1.6910000000000001</v>
      </c>
      <c r="N98" s="151">
        <v>1.6910000000000001</v>
      </c>
      <c r="O98" s="121">
        <f t="shared" si="2"/>
        <v>101.01553166069294</v>
      </c>
      <c r="P98" s="121">
        <f t="shared" si="3"/>
        <v>100</v>
      </c>
    </row>
    <row r="99" spans="1:16" ht="45" customHeight="1" x14ac:dyDescent="0.25">
      <c r="A99" s="283" t="s">
        <v>2</v>
      </c>
      <c r="B99" s="283" t="s">
        <v>668</v>
      </c>
      <c r="C99" s="283" t="s">
        <v>171</v>
      </c>
      <c r="D99" s="283" t="s">
        <v>687</v>
      </c>
      <c r="E99" s="285" t="s">
        <v>824</v>
      </c>
      <c r="F99" s="125" t="s">
        <v>782</v>
      </c>
      <c r="G99" s="100" t="s">
        <v>658</v>
      </c>
      <c r="H99" s="100" t="s">
        <v>217</v>
      </c>
      <c r="I99" s="100" t="s">
        <v>171</v>
      </c>
      <c r="J99" s="99" t="s">
        <v>724</v>
      </c>
      <c r="K99" s="99" t="s">
        <v>684</v>
      </c>
      <c r="L99" s="96">
        <v>0</v>
      </c>
      <c r="M99" s="96">
        <v>0</v>
      </c>
      <c r="N99" s="151">
        <v>0</v>
      </c>
      <c r="O99" s="121">
        <v>0</v>
      </c>
      <c r="P99" s="121">
        <v>0</v>
      </c>
    </row>
    <row r="100" spans="1:16" ht="33.75" x14ac:dyDescent="0.25">
      <c r="A100" s="284"/>
      <c r="B100" s="284"/>
      <c r="C100" s="284"/>
      <c r="D100" s="284"/>
      <c r="E100" s="286"/>
      <c r="F100" s="125" t="s">
        <v>783</v>
      </c>
      <c r="G100" s="100" t="s">
        <v>685</v>
      </c>
      <c r="H100" s="100" t="s">
        <v>217</v>
      </c>
      <c r="I100" s="100" t="s">
        <v>171</v>
      </c>
      <c r="J100" s="99" t="s">
        <v>724</v>
      </c>
      <c r="K100" s="99" t="s">
        <v>801</v>
      </c>
      <c r="L100" s="96">
        <v>1400</v>
      </c>
      <c r="M100" s="96">
        <v>1441.402</v>
      </c>
      <c r="N100" s="151">
        <v>1441.402</v>
      </c>
      <c r="O100" s="121">
        <f t="shared" si="2"/>
        <v>102.9572857142857</v>
      </c>
      <c r="P100" s="121">
        <f t="shared" si="3"/>
        <v>100</v>
      </c>
    </row>
    <row r="101" spans="1:16" ht="33.75" x14ac:dyDescent="0.25">
      <c r="A101" s="283" t="s">
        <v>2</v>
      </c>
      <c r="B101" s="283" t="s">
        <v>668</v>
      </c>
      <c r="C101" s="283" t="s">
        <v>171</v>
      </c>
      <c r="D101" s="283" t="s">
        <v>4</v>
      </c>
      <c r="E101" s="310" t="s">
        <v>339</v>
      </c>
      <c r="F101" s="125" t="s">
        <v>782</v>
      </c>
      <c r="G101" s="100" t="s">
        <v>658</v>
      </c>
      <c r="H101" s="100" t="s">
        <v>217</v>
      </c>
      <c r="I101" s="100" t="s">
        <v>171</v>
      </c>
      <c r="J101" s="99" t="s">
        <v>723</v>
      </c>
      <c r="K101" s="99" t="s">
        <v>692</v>
      </c>
      <c r="L101" s="96">
        <v>0</v>
      </c>
      <c r="M101" s="96">
        <v>0</v>
      </c>
      <c r="N101" s="151">
        <v>0</v>
      </c>
      <c r="O101" s="121">
        <v>0</v>
      </c>
      <c r="P101" s="121">
        <v>0</v>
      </c>
    </row>
    <row r="102" spans="1:16" ht="35.25" customHeight="1" x14ac:dyDescent="0.25">
      <c r="A102" s="292"/>
      <c r="B102" s="292"/>
      <c r="C102" s="292"/>
      <c r="D102" s="292"/>
      <c r="E102" s="305"/>
      <c r="F102" s="125" t="s">
        <v>783</v>
      </c>
      <c r="G102" s="100" t="s">
        <v>685</v>
      </c>
      <c r="H102" s="100" t="s">
        <v>217</v>
      </c>
      <c r="I102" s="100" t="s">
        <v>171</v>
      </c>
      <c r="J102" s="99" t="s">
        <v>723</v>
      </c>
      <c r="K102" s="99" t="s">
        <v>692</v>
      </c>
      <c r="L102" s="96">
        <v>11686.384</v>
      </c>
      <c r="M102" s="96">
        <v>10546.175999999999</v>
      </c>
      <c r="N102" s="151">
        <v>10540.446</v>
      </c>
      <c r="O102" s="121">
        <f t="shared" si="2"/>
        <v>90.194246569340862</v>
      </c>
      <c r="P102" s="121">
        <f t="shared" si="3"/>
        <v>99.945667510195165</v>
      </c>
    </row>
    <row r="103" spans="1:16" ht="68.25" customHeight="1" x14ac:dyDescent="0.25">
      <c r="A103" s="284"/>
      <c r="B103" s="284"/>
      <c r="C103" s="284"/>
      <c r="D103" s="284"/>
      <c r="E103" s="306"/>
      <c r="F103" s="125" t="s">
        <v>782</v>
      </c>
      <c r="G103" s="100" t="s">
        <v>658</v>
      </c>
      <c r="H103" s="100" t="s">
        <v>217</v>
      </c>
      <c r="I103" s="100" t="s">
        <v>171</v>
      </c>
      <c r="J103" s="99" t="s">
        <v>722</v>
      </c>
      <c r="K103" s="99" t="s">
        <v>692</v>
      </c>
      <c r="L103" s="96">
        <v>0</v>
      </c>
      <c r="M103" s="96">
        <f>L103</f>
        <v>0</v>
      </c>
      <c r="N103" s="151">
        <v>0</v>
      </c>
      <c r="O103" s="121">
        <v>0</v>
      </c>
      <c r="P103" s="121">
        <v>0</v>
      </c>
    </row>
    <row r="104" spans="1:16" ht="112.5" customHeight="1" x14ac:dyDescent="0.25">
      <c r="A104" s="175" t="s">
        <v>2</v>
      </c>
      <c r="B104" s="175" t="s">
        <v>668</v>
      </c>
      <c r="C104" s="175" t="s">
        <v>171</v>
      </c>
      <c r="D104" s="175" t="s">
        <v>701</v>
      </c>
      <c r="E104" s="190" t="s">
        <v>926</v>
      </c>
      <c r="F104" s="125" t="s">
        <v>783</v>
      </c>
      <c r="G104" s="100" t="s">
        <v>685</v>
      </c>
      <c r="H104" s="100" t="s">
        <v>481</v>
      </c>
      <c r="I104" s="100" t="s">
        <v>189</v>
      </c>
      <c r="J104" s="99" t="s">
        <v>927</v>
      </c>
      <c r="K104" s="99" t="s">
        <v>692</v>
      </c>
      <c r="L104" s="96">
        <v>0</v>
      </c>
      <c r="M104" s="96">
        <v>21.75</v>
      </c>
      <c r="N104" s="151">
        <v>10.425000000000001</v>
      </c>
      <c r="O104" s="121">
        <v>0</v>
      </c>
      <c r="P104" s="121">
        <f t="shared" si="3"/>
        <v>47.931034482758619</v>
      </c>
    </row>
    <row r="105" spans="1:16" ht="42" customHeight="1" x14ac:dyDescent="0.25">
      <c r="A105" s="270" t="s">
        <v>2</v>
      </c>
      <c r="B105" s="270" t="s">
        <v>668</v>
      </c>
      <c r="C105" s="270" t="s">
        <v>185</v>
      </c>
      <c r="D105" s="270"/>
      <c r="E105" s="272" t="s">
        <v>186</v>
      </c>
      <c r="F105" s="123" t="s">
        <v>782</v>
      </c>
      <c r="G105" s="184" t="s">
        <v>658</v>
      </c>
      <c r="H105" s="100"/>
      <c r="I105" s="100"/>
      <c r="J105" s="99"/>
      <c r="K105" s="99"/>
      <c r="L105" s="97">
        <v>0</v>
      </c>
      <c r="M105" s="97">
        <v>0</v>
      </c>
      <c r="N105" s="151">
        <v>0</v>
      </c>
      <c r="O105" s="121">
        <v>0</v>
      </c>
      <c r="P105" s="121">
        <v>0</v>
      </c>
    </row>
    <row r="106" spans="1:16" ht="42" x14ac:dyDescent="0.25">
      <c r="A106" s="274"/>
      <c r="B106" s="274"/>
      <c r="C106" s="274"/>
      <c r="D106" s="274"/>
      <c r="E106" s="291"/>
      <c r="F106" s="123" t="s">
        <v>783</v>
      </c>
      <c r="G106" s="184" t="s">
        <v>685</v>
      </c>
      <c r="H106" s="100"/>
      <c r="I106" s="100"/>
      <c r="J106" s="99"/>
      <c r="K106" s="99"/>
      <c r="L106" s="97">
        <f>SUM(L108)</f>
        <v>13359.3</v>
      </c>
      <c r="M106" s="97">
        <f>SUM(M108)</f>
        <v>13275.544</v>
      </c>
      <c r="N106" s="97">
        <f>SUM(N108)</f>
        <v>12969.194</v>
      </c>
      <c r="O106" s="121">
        <f t="shared" si="2"/>
        <v>97.079891910504287</v>
      </c>
      <c r="P106" s="121">
        <f t="shared" si="3"/>
        <v>97.692373284288763</v>
      </c>
    </row>
    <row r="107" spans="1:16" ht="33.75" x14ac:dyDescent="0.25">
      <c r="A107" s="283" t="s">
        <v>2</v>
      </c>
      <c r="B107" s="283" t="s">
        <v>668</v>
      </c>
      <c r="C107" s="283" t="s">
        <v>185</v>
      </c>
      <c r="D107" s="283" t="s">
        <v>214</v>
      </c>
      <c r="E107" s="285" t="s">
        <v>187</v>
      </c>
      <c r="F107" s="125" t="s">
        <v>782</v>
      </c>
      <c r="G107" s="100" t="s">
        <v>658</v>
      </c>
      <c r="H107" s="100" t="s">
        <v>217</v>
      </c>
      <c r="I107" s="100" t="s">
        <v>171</v>
      </c>
      <c r="J107" s="99" t="s">
        <v>721</v>
      </c>
      <c r="K107" s="99" t="s">
        <v>698</v>
      </c>
      <c r="L107" s="96">
        <v>0</v>
      </c>
      <c r="M107" s="96">
        <v>0</v>
      </c>
      <c r="N107" s="151">
        <v>0</v>
      </c>
      <c r="O107" s="121">
        <v>0</v>
      </c>
      <c r="P107" s="121">
        <v>0</v>
      </c>
    </row>
    <row r="108" spans="1:16" ht="48.75" customHeight="1" x14ac:dyDescent="0.25">
      <c r="A108" s="284"/>
      <c r="B108" s="284"/>
      <c r="C108" s="284"/>
      <c r="D108" s="284"/>
      <c r="E108" s="286"/>
      <c r="F108" s="125" t="s">
        <v>161</v>
      </c>
      <c r="G108" s="100" t="s">
        <v>685</v>
      </c>
      <c r="H108" s="100" t="s">
        <v>217</v>
      </c>
      <c r="I108" s="100" t="s">
        <v>171</v>
      </c>
      <c r="J108" s="99" t="s">
        <v>721</v>
      </c>
      <c r="K108" s="99" t="s">
        <v>692</v>
      </c>
      <c r="L108" s="96">
        <v>13359.3</v>
      </c>
      <c r="M108" s="96">
        <v>13275.544</v>
      </c>
      <c r="N108" s="151">
        <v>12969.194</v>
      </c>
      <c r="O108" s="121">
        <f t="shared" si="2"/>
        <v>97.079891910504287</v>
      </c>
      <c r="P108" s="121">
        <f t="shared" si="3"/>
        <v>97.692373284288763</v>
      </c>
    </row>
    <row r="109" spans="1:16" ht="31.5" x14ac:dyDescent="0.25">
      <c r="A109" s="270" t="s">
        <v>2</v>
      </c>
      <c r="B109" s="270" t="s">
        <v>668</v>
      </c>
      <c r="C109" s="270" t="s">
        <v>189</v>
      </c>
      <c r="D109" s="270"/>
      <c r="E109" s="272" t="s">
        <v>343</v>
      </c>
      <c r="F109" s="123" t="s">
        <v>782</v>
      </c>
      <c r="G109" s="184" t="s">
        <v>658</v>
      </c>
      <c r="H109" s="100"/>
      <c r="I109" s="100"/>
      <c r="J109" s="99"/>
      <c r="K109" s="99"/>
      <c r="L109" s="97">
        <v>0</v>
      </c>
      <c r="M109" s="97">
        <v>0</v>
      </c>
      <c r="N109" s="239">
        <v>0</v>
      </c>
      <c r="O109" s="121">
        <v>0</v>
      </c>
      <c r="P109" s="121">
        <v>0</v>
      </c>
    </row>
    <row r="110" spans="1:16" ht="42" x14ac:dyDescent="0.25">
      <c r="A110" s="274"/>
      <c r="B110" s="274"/>
      <c r="C110" s="274"/>
      <c r="D110" s="274"/>
      <c r="E110" s="291"/>
      <c r="F110" s="123" t="s">
        <v>783</v>
      </c>
      <c r="G110" s="184" t="s">
        <v>685</v>
      </c>
      <c r="H110" s="100"/>
      <c r="I110" s="100"/>
      <c r="J110" s="99"/>
      <c r="K110" s="99"/>
      <c r="L110" s="97">
        <f>SUM(L112)</f>
        <v>15</v>
      </c>
      <c r="M110" s="97">
        <f>SUM(M112)</f>
        <v>15</v>
      </c>
      <c r="N110" s="97">
        <f>SUM(N112)</f>
        <v>15</v>
      </c>
      <c r="O110" s="121">
        <f t="shared" si="2"/>
        <v>100</v>
      </c>
      <c r="P110" s="121">
        <f t="shared" si="3"/>
        <v>100</v>
      </c>
    </row>
    <row r="111" spans="1:16" ht="33.75" customHeight="1" x14ac:dyDescent="0.25">
      <c r="A111" s="283" t="s">
        <v>2</v>
      </c>
      <c r="B111" s="283" t="s">
        <v>668</v>
      </c>
      <c r="C111" s="283" t="s">
        <v>189</v>
      </c>
      <c r="D111" s="283" t="s">
        <v>214</v>
      </c>
      <c r="E111" s="285" t="s">
        <v>344</v>
      </c>
      <c r="F111" s="125" t="s">
        <v>782</v>
      </c>
      <c r="G111" s="100" t="s">
        <v>658</v>
      </c>
      <c r="H111" s="100" t="s">
        <v>217</v>
      </c>
      <c r="I111" s="100" t="s">
        <v>237</v>
      </c>
      <c r="J111" s="99" t="s">
        <v>720</v>
      </c>
      <c r="K111" s="99" t="s">
        <v>684</v>
      </c>
      <c r="L111" s="96">
        <v>0</v>
      </c>
      <c r="M111" s="96">
        <v>0</v>
      </c>
      <c r="N111" s="151">
        <v>0</v>
      </c>
      <c r="O111" s="121">
        <v>0</v>
      </c>
      <c r="P111" s="121">
        <v>0</v>
      </c>
    </row>
    <row r="112" spans="1:16" ht="33.75" x14ac:dyDescent="0.25">
      <c r="A112" s="284"/>
      <c r="B112" s="284"/>
      <c r="C112" s="284"/>
      <c r="D112" s="284"/>
      <c r="E112" s="286"/>
      <c r="F112" s="125" t="s">
        <v>783</v>
      </c>
      <c r="G112" s="100" t="s">
        <v>685</v>
      </c>
      <c r="H112" s="100" t="s">
        <v>217</v>
      </c>
      <c r="I112" s="100" t="s">
        <v>237</v>
      </c>
      <c r="J112" s="99" t="s">
        <v>720</v>
      </c>
      <c r="K112" s="99" t="s">
        <v>684</v>
      </c>
      <c r="L112" s="96">
        <v>15</v>
      </c>
      <c r="M112" s="96">
        <v>15</v>
      </c>
      <c r="N112" s="151">
        <v>15</v>
      </c>
      <c r="O112" s="121">
        <f t="shared" si="2"/>
        <v>100</v>
      </c>
      <c r="P112" s="121">
        <f t="shared" si="3"/>
        <v>100</v>
      </c>
    </row>
    <row r="113" spans="1:16" ht="41.25" customHeight="1" x14ac:dyDescent="0.25">
      <c r="A113" s="270" t="s">
        <v>2</v>
      </c>
      <c r="B113" s="270" t="s">
        <v>668</v>
      </c>
      <c r="C113" s="270" t="s">
        <v>202</v>
      </c>
      <c r="D113" s="270"/>
      <c r="E113" s="272" t="s">
        <v>358</v>
      </c>
      <c r="F113" s="123" t="s">
        <v>782</v>
      </c>
      <c r="G113" s="184" t="s">
        <v>658</v>
      </c>
      <c r="H113" s="184"/>
      <c r="I113" s="184"/>
      <c r="J113" s="98"/>
      <c r="K113" s="98"/>
      <c r="L113" s="97">
        <v>0</v>
      </c>
      <c r="M113" s="97">
        <v>0</v>
      </c>
      <c r="N113" s="239">
        <v>0</v>
      </c>
      <c r="O113" s="121">
        <v>0</v>
      </c>
      <c r="P113" s="121">
        <v>0</v>
      </c>
    </row>
    <row r="114" spans="1:16" ht="42" x14ac:dyDescent="0.25">
      <c r="A114" s="274"/>
      <c r="B114" s="274"/>
      <c r="C114" s="274"/>
      <c r="D114" s="274"/>
      <c r="E114" s="291"/>
      <c r="F114" s="123" t="s">
        <v>783</v>
      </c>
      <c r="G114" s="184" t="s">
        <v>685</v>
      </c>
      <c r="H114" s="184"/>
      <c r="I114" s="184"/>
      <c r="J114" s="98"/>
      <c r="K114" s="98"/>
      <c r="L114" s="97">
        <f>SUM(L116,L118,L120,L122,L123,L115,L124)</f>
        <v>1635.732</v>
      </c>
      <c r="M114" s="97">
        <f>SUM(M116,M118,M120,M122,M123,M115,M124)</f>
        <v>5348.5650000000005</v>
      </c>
      <c r="N114" s="97">
        <f>SUM(N116,N118,N120,N122,N123,N115,N124)</f>
        <v>5227.308</v>
      </c>
      <c r="O114" s="121">
        <f t="shared" si="2"/>
        <v>319.56995400224486</v>
      </c>
      <c r="P114" s="121">
        <f t="shared" si="3"/>
        <v>97.732905928973466</v>
      </c>
    </row>
    <row r="115" spans="1:16" ht="48" customHeight="1" x14ac:dyDescent="0.25">
      <c r="A115" s="283" t="s">
        <v>2</v>
      </c>
      <c r="B115" s="283" t="s">
        <v>668</v>
      </c>
      <c r="C115" s="283" t="s">
        <v>202</v>
      </c>
      <c r="D115" s="283" t="s">
        <v>214</v>
      </c>
      <c r="E115" s="285" t="s">
        <v>192</v>
      </c>
      <c r="F115" s="125" t="s">
        <v>782</v>
      </c>
      <c r="G115" s="100" t="s">
        <v>658</v>
      </c>
      <c r="H115" s="100" t="s">
        <v>217</v>
      </c>
      <c r="I115" s="100" t="s">
        <v>171</v>
      </c>
      <c r="J115" s="99" t="s">
        <v>825</v>
      </c>
      <c r="K115" s="99" t="s">
        <v>725</v>
      </c>
      <c r="L115" s="96">
        <v>0</v>
      </c>
      <c r="M115" s="96">
        <v>0</v>
      </c>
      <c r="N115" s="151">
        <v>0</v>
      </c>
      <c r="O115" s="121">
        <v>0</v>
      </c>
      <c r="P115" s="121">
        <v>0</v>
      </c>
    </row>
    <row r="116" spans="1:16" ht="75.75" customHeight="1" x14ac:dyDescent="0.25">
      <c r="A116" s="284"/>
      <c r="B116" s="284"/>
      <c r="C116" s="284"/>
      <c r="D116" s="284"/>
      <c r="E116" s="286"/>
      <c r="F116" s="125" t="s">
        <v>783</v>
      </c>
      <c r="G116" s="100" t="s">
        <v>685</v>
      </c>
      <c r="H116" s="100" t="s">
        <v>217</v>
      </c>
      <c r="I116" s="100" t="s">
        <v>171</v>
      </c>
      <c r="J116" s="99" t="s">
        <v>928</v>
      </c>
      <c r="K116" s="99" t="s">
        <v>826</v>
      </c>
      <c r="L116" s="96">
        <v>0</v>
      </c>
      <c r="M116" s="96">
        <v>1462.001</v>
      </c>
      <c r="N116" s="151">
        <v>1377.547</v>
      </c>
      <c r="O116" s="121">
        <v>0</v>
      </c>
      <c r="P116" s="121">
        <f t="shared" si="3"/>
        <v>94.223396564024242</v>
      </c>
    </row>
    <row r="117" spans="1:16" ht="33.75" x14ac:dyDescent="0.25">
      <c r="A117" s="283" t="s">
        <v>2</v>
      </c>
      <c r="B117" s="283" t="s">
        <v>668</v>
      </c>
      <c r="C117" s="283" t="s">
        <v>202</v>
      </c>
      <c r="D117" s="283" t="s">
        <v>668</v>
      </c>
      <c r="E117" s="285" t="s">
        <v>827</v>
      </c>
      <c r="F117" s="125" t="s">
        <v>782</v>
      </c>
      <c r="G117" s="100" t="s">
        <v>658</v>
      </c>
      <c r="H117" s="100" t="s">
        <v>217</v>
      </c>
      <c r="I117" s="100" t="s">
        <v>171</v>
      </c>
      <c r="J117" s="99" t="s">
        <v>929</v>
      </c>
      <c r="K117" s="99" t="s">
        <v>725</v>
      </c>
      <c r="L117" s="96">
        <v>0</v>
      </c>
      <c r="M117" s="96">
        <v>0</v>
      </c>
      <c r="N117" s="151">
        <v>0</v>
      </c>
      <c r="O117" s="121">
        <v>0</v>
      </c>
      <c r="P117" s="121">
        <v>0</v>
      </c>
    </row>
    <row r="118" spans="1:16" ht="85.5" customHeight="1" x14ac:dyDescent="0.25">
      <c r="A118" s="284"/>
      <c r="B118" s="284"/>
      <c r="C118" s="284"/>
      <c r="D118" s="284"/>
      <c r="E118" s="286"/>
      <c r="F118" s="125" t="s">
        <v>783</v>
      </c>
      <c r="G118" s="100" t="s">
        <v>685</v>
      </c>
      <c r="H118" s="100" t="s">
        <v>217</v>
      </c>
      <c r="I118" s="100" t="s">
        <v>171</v>
      </c>
      <c r="J118" s="241" t="s">
        <v>930</v>
      </c>
      <c r="K118" s="99" t="s">
        <v>692</v>
      </c>
      <c r="L118" s="96">
        <v>65.132000000000005</v>
      </c>
      <c r="M118" s="96">
        <v>502.98</v>
      </c>
      <c r="N118" s="151">
        <v>474.93700000000001</v>
      </c>
      <c r="O118" s="121">
        <f t="shared" si="2"/>
        <v>729.19148805502664</v>
      </c>
      <c r="P118" s="121">
        <f t="shared" si="3"/>
        <v>94.424629209908943</v>
      </c>
    </row>
    <row r="119" spans="1:16" ht="44.65" customHeight="1" x14ac:dyDescent="0.25">
      <c r="A119" s="283" t="s">
        <v>2</v>
      </c>
      <c r="B119" s="283" t="s">
        <v>668</v>
      </c>
      <c r="C119" s="283" t="s">
        <v>202</v>
      </c>
      <c r="D119" s="283" t="s">
        <v>662</v>
      </c>
      <c r="E119" s="285" t="s">
        <v>718</v>
      </c>
      <c r="F119" s="125" t="s">
        <v>782</v>
      </c>
      <c r="G119" s="100" t="s">
        <v>658</v>
      </c>
      <c r="H119" s="100" t="s">
        <v>217</v>
      </c>
      <c r="I119" s="100" t="s">
        <v>171</v>
      </c>
      <c r="J119" s="99" t="s">
        <v>931</v>
      </c>
      <c r="K119" s="99" t="s">
        <v>684</v>
      </c>
      <c r="L119" s="96">
        <v>0</v>
      </c>
      <c r="M119" s="96">
        <v>0</v>
      </c>
      <c r="N119" s="151">
        <v>0</v>
      </c>
      <c r="O119" s="121">
        <v>0</v>
      </c>
      <c r="P119" s="121">
        <v>0</v>
      </c>
    </row>
    <row r="120" spans="1:16" ht="78.75" customHeight="1" x14ac:dyDescent="0.25">
      <c r="A120" s="284"/>
      <c r="B120" s="284"/>
      <c r="C120" s="284"/>
      <c r="D120" s="284"/>
      <c r="E120" s="286"/>
      <c r="F120" s="125" t="s">
        <v>783</v>
      </c>
      <c r="G120" s="100" t="s">
        <v>685</v>
      </c>
      <c r="H120" s="100" t="s">
        <v>217</v>
      </c>
      <c r="I120" s="100" t="s">
        <v>171</v>
      </c>
      <c r="J120" s="99" t="s">
        <v>932</v>
      </c>
      <c r="K120" s="99" t="s">
        <v>801</v>
      </c>
      <c r="L120" s="96">
        <v>65.099999999999994</v>
      </c>
      <c r="M120" s="96">
        <f>21.6+43.5</f>
        <v>65.099999999999994</v>
      </c>
      <c r="N120" s="151">
        <v>60.72</v>
      </c>
      <c r="O120" s="121">
        <f t="shared" si="2"/>
        <v>93.271889400921665</v>
      </c>
      <c r="P120" s="121">
        <f t="shared" si="3"/>
        <v>93.271889400921665</v>
      </c>
    </row>
    <row r="121" spans="1:16" ht="66" customHeight="1" x14ac:dyDescent="0.25">
      <c r="A121" s="283" t="s">
        <v>2</v>
      </c>
      <c r="B121" s="283" t="s">
        <v>668</v>
      </c>
      <c r="C121" s="283" t="s">
        <v>202</v>
      </c>
      <c r="D121" s="283" t="s">
        <v>687</v>
      </c>
      <c r="E121" s="285" t="s">
        <v>803</v>
      </c>
      <c r="F121" s="125" t="s">
        <v>782</v>
      </c>
      <c r="G121" s="100" t="s">
        <v>658</v>
      </c>
      <c r="H121" s="100" t="s">
        <v>217</v>
      </c>
      <c r="I121" s="100" t="s">
        <v>171</v>
      </c>
      <c r="J121" s="99" t="s">
        <v>933</v>
      </c>
      <c r="K121" s="99" t="s">
        <v>684</v>
      </c>
      <c r="L121" s="96">
        <v>0</v>
      </c>
      <c r="M121" s="96">
        <v>0</v>
      </c>
      <c r="N121" s="151">
        <v>0</v>
      </c>
      <c r="O121" s="121">
        <v>0</v>
      </c>
      <c r="P121" s="121">
        <v>0</v>
      </c>
    </row>
    <row r="122" spans="1:16" ht="85.5" customHeight="1" x14ac:dyDescent="0.25">
      <c r="A122" s="284"/>
      <c r="B122" s="284"/>
      <c r="C122" s="284"/>
      <c r="D122" s="284"/>
      <c r="E122" s="286"/>
      <c r="F122" s="125" t="s">
        <v>783</v>
      </c>
      <c r="G122" s="100" t="s">
        <v>685</v>
      </c>
      <c r="H122" s="100" t="s">
        <v>217</v>
      </c>
      <c r="I122" s="100" t="s">
        <v>171</v>
      </c>
      <c r="J122" s="99" t="s">
        <v>933</v>
      </c>
      <c r="K122" s="99" t="s">
        <v>801</v>
      </c>
      <c r="L122" s="96">
        <v>65.099999999999994</v>
      </c>
      <c r="M122" s="96">
        <f>21.6+43.5</f>
        <v>65.099999999999994</v>
      </c>
      <c r="N122" s="151">
        <v>60.72</v>
      </c>
      <c r="O122" s="121">
        <f t="shared" si="2"/>
        <v>93.271889400921665</v>
      </c>
      <c r="P122" s="121">
        <f t="shared" si="3"/>
        <v>93.271889400921665</v>
      </c>
    </row>
    <row r="123" spans="1:16" ht="57" customHeight="1" x14ac:dyDescent="0.25">
      <c r="A123" s="175" t="s">
        <v>2</v>
      </c>
      <c r="B123" s="175" t="s">
        <v>668</v>
      </c>
      <c r="C123" s="175" t="s">
        <v>202</v>
      </c>
      <c r="D123" s="175" t="s">
        <v>701</v>
      </c>
      <c r="E123" s="132" t="s">
        <v>828</v>
      </c>
      <c r="F123" s="125" t="s">
        <v>783</v>
      </c>
      <c r="G123" s="100" t="s">
        <v>685</v>
      </c>
      <c r="H123" s="100" t="s">
        <v>217</v>
      </c>
      <c r="I123" s="100" t="s">
        <v>171</v>
      </c>
      <c r="J123" s="99" t="s">
        <v>829</v>
      </c>
      <c r="K123" s="99" t="s">
        <v>692</v>
      </c>
      <c r="L123" s="96">
        <v>100</v>
      </c>
      <c r="M123" s="96">
        <v>100</v>
      </c>
      <c r="N123" s="96">
        <v>100</v>
      </c>
      <c r="O123" s="121">
        <f t="shared" si="2"/>
        <v>100</v>
      </c>
      <c r="P123" s="121">
        <f t="shared" si="3"/>
        <v>100</v>
      </c>
    </row>
    <row r="124" spans="1:16" ht="68.25" customHeight="1" x14ac:dyDescent="0.25">
      <c r="A124" s="175" t="s">
        <v>2</v>
      </c>
      <c r="B124" s="175" t="s">
        <v>668</v>
      </c>
      <c r="C124" s="175" t="s">
        <v>202</v>
      </c>
      <c r="D124" s="175" t="s">
        <v>711</v>
      </c>
      <c r="E124" s="177" t="s">
        <v>830</v>
      </c>
      <c r="F124" s="125" t="s">
        <v>783</v>
      </c>
      <c r="G124" s="100" t="s">
        <v>685</v>
      </c>
      <c r="H124" s="100" t="s">
        <v>217</v>
      </c>
      <c r="I124" s="100" t="s">
        <v>171</v>
      </c>
      <c r="J124" s="99" t="s">
        <v>831</v>
      </c>
      <c r="K124" s="99" t="s">
        <v>692</v>
      </c>
      <c r="L124" s="96">
        <v>1340.4</v>
      </c>
      <c r="M124" s="96">
        <v>3153.384</v>
      </c>
      <c r="N124" s="151">
        <v>3153.384</v>
      </c>
      <c r="O124" s="121">
        <f t="shared" si="2"/>
        <v>235.25693822739478</v>
      </c>
      <c r="P124" s="121">
        <f t="shared" si="3"/>
        <v>100</v>
      </c>
    </row>
    <row r="125" spans="1:16" s="133" customFormat="1" ht="77.25" customHeight="1" x14ac:dyDescent="0.25">
      <c r="A125" s="184" t="s">
        <v>2</v>
      </c>
      <c r="B125" s="184" t="s">
        <v>668</v>
      </c>
      <c r="C125" s="184" t="s">
        <v>217</v>
      </c>
      <c r="D125" s="184"/>
      <c r="E125" s="185" t="s">
        <v>363</v>
      </c>
      <c r="F125" s="123" t="s">
        <v>782</v>
      </c>
      <c r="G125" s="184" t="s">
        <v>658</v>
      </c>
      <c r="H125" s="184" t="s">
        <v>217</v>
      </c>
      <c r="I125" s="184" t="s">
        <v>237</v>
      </c>
      <c r="J125" s="98" t="s">
        <v>717</v>
      </c>
      <c r="K125" s="98" t="s">
        <v>692</v>
      </c>
      <c r="L125" s="97">
        <v>0</v>
      </c>
      <c r="M125" s="97">
        <v>0</v>
      </c>
      <c r="N125" s="151">
        <v>0</v>
      </c>
      <c r="O125" s="121">
        <v>0</v>
      </c>
      <c r="P125" s="121">
        <v>0</v>
      </c>
    </row>
    <row r="126" spans="1:16" s="133" customFormat="1" ht="32.1" customHeight="1" x14ac:dyDescent="0.25">
      <c r="A126" s="270" t="s">
        <v>2</v>
      </c>
      <c r="B126" s="270" t="s">
        <v>668</v>
      </c>
      <c r="C126" s="270" t="s">
        <v>237</v>
      </c>
      <c r="D126" s="270"/>
      <c r="E126" s="287" t="s">
        <v>368</v>
      </c>
      <c r="F126" s="104" t="s">
        <v>448</v>
      </c>
      <c r="G126" s="184" t="s">
        <v>658</v>
      </c>
      <c r="H126" s="184"/>
      <c r="I126" s="184"/>
      <c r="J126" s="98"/>
      <c r="K126" s="98"/>
      <c r="L126" s="97">
        <v>0</v>
      </c>
      <c r="M126" s="97">
        <v>0</v>
      </c>
      <c r="N126" s="239">
        <v>0</v>
      </c>
      <c r="O126" s="121">
        <v>0</v>
      </c>
      <c r="P126" s="121">
        <v>0</v>
      </c>
    </row>
    <row r="127" spans="1:16" s="133" customFormat="1" ht="48" customHeight="1" x14ac:dyDescent="0.25">
      <c r="A127" s="274"/>
      <c r="B127" s="274"/>
      <c r="C127" s="274"/>
      <c r="D127" s="274"/>
      <c r="E127" s="289"/>
      <c r="F127" s="123" t="s">
        <v>161</v>
      </c>
      <c r="G127" s="184" t="s">
        <v>685</v>
      </c>
      <c r="H127" s="184"/>
      <c r="I127" s="184"/>
      <c r="J127" s="98"/>
      <c r="K127" s="98"/>
      <c r="L127" s="97">
        <f>SUM(L129)</f>
        <v>13395.471</v>
      </c>
      <c r="M127" s="97">
        <f>SUM(M129)</f>
        <v>13669.47</v>
      </c>
      <c r="N127" s="97">
        <f>SUM(N129)</f>
        <v>13669.47</v>
      </c>
      <c r="O127" s="121">
        <f t="shared" si="2"/>
        <v>102.04545999166434</v>
      </c>
      <c r="P127" s="121">
        <f t="shared" si="3"/>
        <v>100</v>
      </c>
    </row>
    <row r="128" spans="1:16" s="133" customFormat="1" ht="28.35" customHeight="1" x14ac:dyDescent="0.25">
      <c r="A128" s="283" t="s">
        <v>2</v>
      </c>
      <c r="B128" s="283" t="s">
        <v>668</v>
      </c>
      <c r="C128" s="283" t="s">
        <v>237</v>
      </c>
      <c r="D128" s="283" t="s">
        <v>668</v>
      </c>
      <c r="E128" s="311" t="s">
        <v>697</v>
      </c>
      <c r="F128" s="125" t="s">
        <v>782</v>
      </c>
      <c r="G128" s="100" t="s">
        <v>658</v>
      </c>
      <c r="H128" s="100" t="s">
        <v>217</v>
      </c>
      <c r="I128" s="100" t="s">
        <v>171</v>
      </c>
      <c r="J128" s="99" t="s">
        <v>716</v>
      </c>
      <c r="K128" s="99" t="s">
        <v>692</v>
      </c>
      <c r="L128" s="96">
        <v>0</v>
      </c>
      <c r="M128" s="96">
        <v>0</v>
      </c>
      <c r="N128" s="151">
        <v>0</v>
      </c>
      <c r="O128" s="121">
        <v>0</v>
      </c>
      <c r="P128" s="121">
        <v>0</v>
      </c>
    </row>
    <row r="129" spans="1:16" s="133" customFormat="1" ht="33.75" x14ac:dyDescent="0.25">
      <c r="A129" s="284"/>
      <c r="B129" s="284"/>
      <c r="C129" s="284"/>
      <c r="D129" s="284"/>
      <c r="E129" s="312"/>
      <c r="F129" s="125" t="s">
        <v>783</v>
      </c>
      <c r="G129" s="100" t="s">
        <v>685</v>
      </c>
      <c r="H129" s="99" t="s">
        <v>832</v>
      </c>
      <c r="I129" s="99" t="s">
        <v>833</v>
      </c>
      <c r="J129" s="99" t="s">
        <v>834</v>
      </c>
      <c r="K129" s="99" t="s">
        <v>692</v>
      </c>
      <c r="L129" s="96">
        <v>13395.471</v>
      </c>
      <c r="M129" s="96">
        <v>13669.47</v>
      </c>
      <c r="N129" s="151">
        <v>13669.47</v>
      </c>
      <c r="O129" s="121">
        <f t="shared" si="2"/>
        <v>102.04545999166434</v>
      </c>
      <c r="P129" s="121">
        <f t="shared" si="3"/>
        <v>100</v>
      </c>
    </row>
    <row r="130" spans="1:16" s="133" customFormat="1" ht="31.5" x14ac:dyDescent="0.25">
      <c r="A130" s="270" t="s">
        <v>2</v>
      </c>
      <c r="B130" s="313">
        <v>2</v>
      </c>
      <c r="C130" s="313" t="s">
        <v>377</v>
      </c>
      <c r="D130" s="313"/>
      <c r="E130" s="287" t="s">
        <v>378</v>
      </c>
      <c r="F130" s="123" t="s">
        <v>782</v>
      </c>
      <c r="G130" s="184" t="s">
        <v>658</v>
      </c>
      <c r="H130" s="184"/>
      <c r="I130" s="184"/>
      <c r="J130" s="98"/>
      <c r="K130" s="98"/>
      <c r="L130" s="97">
        <v>0</v>
      </c>
      <c r="M130" s="97">
        <v>0</v>
      </c>
      <c r="N130" s="239">
        <v>0</v>
      </c>
      <c r="O130" s="121">
        <v>0</v>
      </c>
      <c r="P130" s="121">
        <v>0</v>
      </c>
    </row>
    <row r="131" spans="1:16" s="133" customFormat="1" ht="42" x14ac:dyDescent="0.25">
      <c r="A131" s="274"/>
      <c r="B131" s="314"/>
      <c r="C131" s="314"/>
      <c r="D131" s="314"/>
      <c r="E131" s="289"/>
      <c r="F131" s="123" t="s">
        <v>783</v>
      </c>
      <c r="G131" s="184" t="s">
        <v>685</v>
      </c>
      <c r="H131" s="184"/>
      <c r="I131" s="184"/>
      <c r="J131" s="98"/>
      <c r="K131" s="98"/>
      <c r="L131" s="97">
        <f>SUM(L133)</f>
        <v>681.649</v>
      </c>
      <c r="M131" s="97">
        <f>SUM(M133)</f>
        <v>681.71799999999996</v>
      </c>
      <c r="N131" s="97">
        <f>SUM(N133)</f>
        <v>613.995</v>
      </c>
      <c r="O131" s="121">
        <f t="shared" si="2"/>
        <v>90.074950597741648</v>
      </c>
      <c r="P131" s="121">
        <f t="shared" si="3"/>
        <v>90.065833673161038</v>
      </c>
    </row>
    <row r="132" spans="1:16" s="133" customFormat="1" ht="49.5" customHeight="1" x14ac:dyDescent="0.25">
      <c r="A132" s="283" t="s">
        <v>2</v>
      </c>
      <c r="B132" s="315">
        <v>2</v>
      </c>
      <c r="C132" s="315" t="s">
        <v>379</v>
      </c>
      <c r="D132" s="315">
        <v>1</v>
      </c>
      <c r="E132" s="317" t="s">
        <v>835</v>
      </c>
      <c r="F132" s="125" t="s">
        <v>782</v>
      </c>
      <c r="G132" s="100" t="s">
        <v>658</v>
      </c>
      <c r="H132" s="100" t="s">
        <v>217</v>
      </c>
      <c r="I132" s="100" t="s">
        <v>171</v>
      </c>
      <c r="J132" s="99" t="s">
        <v>714</v>
      </c>
      <c r="K132" s="99" t="s">
        <v>692</v>
      </c>
      <c r="L132" s="96">
        <v>0</v>
      </c>
      <c r="M132" s="96">
        <v>0</v>
      </c>
      <c r="N132" s="151">
        <v>0</v>
      </c>
      <c r="O132" s="121">
        <v>0</v>
      </c>
      <c r="P132" s="121">
        <v>0</v>
      </c>
    </row>
    <row r="133" spans="1:16" s="133" customFormat="1" ht="88.5" customHeight="1" x14ac:dyDescent="0.25">
      <c r="A133" s="284"/>
      <c r="B133" s="316"/>
      <c r="C133" s="316"/>
      <c r="D133" s="316"/>
      <c r="E133" s="318"/>
      <c r="F133" s="125" t="s">
        <v>783</v>
      </c>
      <c r="G133" s="100" t="s">
        <v>685</v>
      </c>
      <c r="H133" s="100" t="s">
        <v>217</v>
      </c>
      <c r="I133" s="100" t="s">
        <v>171</v>
      </c>
      <c r="J133" s="99" t="s">
        <v>836</v>
      </c>
      <c r="K133" s="99" t="s">
        <v>692</v>
      </c>
      <c r="L133" s="96">
        <v>681.649</v>
      </c>
      <c r="M133" s="96">
        <v>681.71799999999996</v>
      </c>
      <c r="N133" s="151">
        <v>613.995</v>
      </c>
      <c r="O133" s="121">
        <f t="shared" si="2"/>
        <v>90.074950597741648</v>
      </c>
      <c r="P133" s="121">
        <f t="shared" si="3"/>
        <v>90.065833673161038</v>
      </c>
    </row>
    <row r="134" spans="1:16" s="133" customFormat="1" ht="53.25" customHeight="1" x14ac:dyDescent="0.25">
      <c r="A134" s="184" t="s">
        <v>2</v>
      </c>
      <c r="B134" s="134">
        <v>2</v>
      </c>
      <c r="C134" s="134" t="s">
        <v>837</v>
      </c>
      <c r="D134" s="135"/>
      <c r="E134" s="136" t="s">
        <v>838</v>
      </c>
      <c r="F134" s="125" t="s">
        <v>783</v>
      </c>
      <c r="G134" s="100" t="s">
        <v>685</v>
      </c>
      <c r="H134" s="100"/>
      <c r="I134" s="100"/>
      <c r="J134" s="99"/>
      <c r="K134" s="99"/>
      <c r="L134" s="97">
        <f>L135</f>
        <v>3217.7820000000002</v>
      </c>
      <c r="M134" s="97">
        <f>M135</f>
        <v>3218.364</v>
      </c>
      <c r="N134" s="97">
        <f>N135</f>
        <v>3218.364</v>
      </c>
      <c r="O134" s="121">
        <f t="shared" si="2"/>
        <v>100.01808699284165</v>
      </c>
      <c r="P134" s="121">
        <f t="shared" si="3"/>
        <v>100</v>
      </c>
    </row>
    <row r="135" spans="1:16" s="133" customFormat="1" ht="84" customHeight="1" x14ac:dyDescent="0.25">
      <c r="A135" s="100" t="s">
        <v>2</v>
      </c>
      <c r="B135" s="135">
        <v>2</v>
      </c>
      <c r="C135" s="135" t="s">
        <v>837</v>
      </c>
      <c r="D135" s="135">
        <v>9</v>
      </c>
      <c r="E135" s="128" t="s">
        <v>839</v>
      </c>
      <c r="F135" s="125" t="s">
        <v>783</v>
      </c>
      <c r="G135" s="100" t="s">
        <v>685</v>
      </c>
      <c r="H135" s="100" t="s">
        <v>217</v>
      </c>
      <c r="I135" s="100" t="s">
        <v>171</v>
      </c>
      <c r="J135" s="99" t="s">
        <v>934</v>
      </c>
      <c r="K135" s="99" t="s">
        <v>692</v>
      </c>
      <c r="L135" s="96">
        <v>3217.7820000000002</v>
      </c>
      <c r="M135" s="96">
        <v>3218.364</v>
      </c>
      <c r="N135" s="151">
        <v>3218.364</v>
      </c>
      <c r="O135" s="121">
        <f t="shared" si="2"/>
        <v>100.01808699284165</v>
      </c>
      <c r="P135" s="121">
        <f t="shared" si="3"/>
        <v>100</v>
      </c>
    </row>
    <row r="136" spans="1:16" s="133" customFormat="1" x14ac:dyDescent="0.25">
      <c r="A136" s="270" t="s">
        <v>2</v>
      </c>
      <c r="B136" s="270" t="s">
        <v>668</v>
      </c>
      <c r="C136" s="270" t="s">
        <v>700</v>
      </c>
      <c r="D136" s="270"/>
      <c r="E136" s="272" t="s">
        <v>840</v>
      </c>
      <c r="F136" s="137" t="s">
        <v>691</v>
      </c>
      <c r="G136" s="184"/>
      <c r="H136" s="184"/>
      <c r="I136" s="184"/>
      <c r="J136" s="98"/>
      <c r="K136" s="98"/>
      <c r="L136" s="97">
        <f>SUM(L137:L140)</f>
        <v>3513.2510000000002</v>
      </c>
      <c r="M136" s="97">
        <f>SUM(M137:M140)</f>
        <v>5501.2530000000006</v>
      </c>
      <c r="N136" s="97">
        <f>SUM(N137:N140)</f>
        <v>2168.4830000000002</v>
      </c>
      <c r="O136" s="121">
        <f>N136/L136*100</f>
        <v>61.722973963431592</v>
      </c>
      <c r="P136" s="121">
        <f>N136/M136*100</f>
        <v>39.417983503031031</v>
      </c>
    </row>
    <row r="137" spans="1:16" s="133" customFormat="1" ht="47.25" customHeight="1" x14ac:dyDescent="0.25">
      <c r="A137" s="271"/>
      <c r="B137" s="271"/>
      <c r="C137" s="271"/>
      <c r="D137" s="271"/>
      <c r="E137" s="273"/>
      <c r="F137" s="123" t="s">
        <v>782</v>
      </c>
      <c r="G137" s="184" t="s">
        <v>658</v>
      </c>
      <c r="H137" s="184"/>
      <c r="I137" s="184"/>
      <c r="J137" s="98"/>
      <c r="K137" s="98"/>
      <c r="L137" s="97">
        <v>0</v>
      </c>
      <c r="M137" s="97">
        <v>0</v>
      </c>
      <c r="N137" s="239">
        <v>0</v>
      </c>
      <c r="O137" s="121">
        <v>0</v>
      </c>
      <c r="P137" s="121">
        <v>0</v>
      </c>
    </row>
    <row r="138" spans="1:16" s="133" customFormat="1" ht="63" customHeight="1" x14ac:dyDescent="0.25">
      <c r="A138" s="271"/>
      <c r="B138" s="271"/>
      <c r="C138" s="271"/>
      <c r="D138" s="271"/>
      <c r="E138" s="273"/>
      <c r="F138" s="123" t="s">
        <v>783</v>
      </c>
      <c r="G138" s="184" t="s">
        <v>685</v>
      </c>
      <c r="H138" s="184"/>
      <c r="I138" s="184"/>
      <c r="J138" s="98"/>
      <c r="K138" s="98"/>
      <c r="L138" s="97">
        <f>SUM(L148,L142,L143)</f>
        <v>13.250999999999999</v>
      </c>
      <c r="M138" s="97">
        <f>SUM(M148,M142,M143)</f>
        <v>2575.1730000000002</v>
      </c>
      <c r="N138" s="97">
        <f>SUM(N148,N142,N143)</f>
        <v>1372.403</v>
      </c>
      <c r="O138" s="121">
        <f>N138/L138*100</f>
        <v>10356.976831937212</v>
      </c>
      <c r="P138" s="121">
        <f>N138/M138*100</f>
        <v>53.293623379866126</v>
      </c>
    </row>
    <row r="139" spans="1:16" s="133" customFormat="1" ht="39" customHeight="1" x14ac:dyDescent="0.25">
      <c r="A139" s="271"/>
      <c r="B139" s="271"/>
      <c r="C139" s="271"/>
      <c r="D139" s="271"/>
      <c r="E139" s="273"/>
      <c r="F139" s="123" t="s">
        <v>841</v>
      </c>
      <c r="G139" s="184" t="s">
        <v>785</v>
      </c>
      <c r="H139" s="184"/>
      <c r="I139" s="184"/>
      <c r="J139" s="98"/>
      <c r="K139" s="98"/>
      <c r="L139" s="97">
        <v>0</v>
      </c>
      <c r="M139" s="97">
        <v>0</v>
      </c>
      <c r="N139" s="239">
        <v>0</v>
      </c>
      <c r="O139" s="121">
        <v>0</v>
      </c>
      <c r="P139" s="121">
        <v>0</v>
      </c>
    </row>
    <row r="140" spans="1:16" s="133" customFormat="1" ht="31.5" x14ac:dyDescent="0.25">
      <c r="A140" s="274"/>
      <c r="B140" s="274"/>
      <c r="C140" s="274"/>
      <c r="D140" s="274"/>
      <c r="E140" s="291"/>
      <c r="F140" s="123" t="s">
        <v>786</v>
      </c>
      <c r="G140" s="184" t="s">
        <v>694</v>
      </c>
      <c r="H140" s="184"/>
      <c r="I140" s="184"/>
      <c r="J140" s="98"/>
      <c r="K140" s="98"/>
      <c r="L140" s="97">
        <f>SUM(L145,L149)</f>
        <v>3500</v>
      </c>
      <c r="M140" s="97">
        <f>SUM(M145,M149)</f>
        <v>2926.08</v>
      </c>
      <c r="N140" s="97">
        <f>SUM(N145,N149)</f>
        <v>796.08</v>
      </c>
      <c r="O140" s="121">
        <f>N140/L140*100</f>
        <v>22.745142857142859</v>
      </c>
      <c r="P140" s="121">
        <f>N140/M140*100</f>
        <v>27.206364829396328</v>
      </c>
    </row>
    <row r="141" spans="1:16" ht="33.75" customHeight="1" x14ac:dyDescent="0.25">
      <c r="A141" s="283" t="s">
        <v>2</v>
      </c>
      <c r="B141" s="283" t="s">
        <v>668</v>
      </c>
      <c r="C141" s="283" t="s">
        <v>700</v>
      </c>
      <c r="D141" s="283" t="s">
        <v>214</v>
      </c>
      <c r="E141" s="285" t="s">
        <v>713</v>
      </c>
      <c r="F141" s="125" t="s">
        <v>782</v>
      </c>
      <c r="G141" s="100" t="s">
        <v>658</v>
      </c>
      <c r="H141" s="100" t="s">
        <v>217</v>
      </c>
      <c r="I141" s="100" t="s">
        <v>171</v>
      </c>
      <c r="J141" s="99" t="s">
        <v>843</v>
      </c>
      <c r="K141" s="99" t="s">
        <v>842</v>
      </c>
      <c r="L141" s="96">
        <v>0</v>
      </c>
      <c r="M141" s="96">
        <v>0</v>
      </c>
      <c r="N141" s="151">
        <v>0</v>
      </c>
      <c r="O141" s="121">
        <v>0</v>
      </c>
      <c r="P141" s="121">
        <v>0</v>
      </c>
    </row>
    <row r="142" spans="1:16" ht="33.75" customHeight="1" x14ac:dyDescent="0.25">
      <c r="A142" s="319"/>
      <c r="B142" s="319"/>
      <c r="C142" s="319"/>
      <c r="D142" s="319"/>
      <c r="E142" s="293"/>
      <c r="F142" s="125" t="s">
        <v>783</v>
      </c>
      <c r="G142" s="100" t="s">
        <v>685</v>
      </c>
      <c r="H142" s="100" t="s">
        <v>217</v>
      </c>
      <c r="I142" s="100" t="s">
        <v>171</v>
      </c>
      <c r="J142" s="99" t="s">
        <v>843</v>
      </c>
      <c r="K142" s="99" t="s">
        <v>842</v>
      </c>
      <c r="L142" s="96">
        <v>0</v>
      </c>
      <c r="M142" s="96">
        <v>2561.922</v>
      </c>
      <c r="N142" s="151">
        <v>1359.152</v>
      </c>
      <c r="O142" s="121">
        <v>0</v>
      </c>
      <c r="P142" s="121">
        <f>N142/M142*100</f>
        <v>53.052044519700445</v>
      </c>
    </row>
    <row r="143" spans="1:16" ht="33.75" customHeight="1" x14ac:dyDescent="0.25">
      <c r="A143" s="296"/>
      <c r="B143" s="296"/>
      <c r="C143" s="296"/>
      <c r="D143" s="296"/>
      <c r="E143" s="299"/>
      <c r="F143" s="125" t="s">
        <v>783</v>
      </c>
      <c r="G143" s="100" t="s">
        <v>685</v>
      </c>
      <c r="H143" s="100" t="s">
        <v>217</v>
      </c>
      <c r="I143" s="100" t="s">
        <v>171</v>
      </c>
      <c r="J143" s="99" t="s">
        <v>844</v>
      </c>
      <c r="K143" s="99" t="s">
        <v>842</v>
      </c>
      <c r="L143" s="96">
        <v>0</v>
      </c>
      <c r="M143" s="96">
        <v>0</v>
      </c>
      <c r="N143" s="151">
        <v>0</v>
      </c>
      <c r="O143" s="121">
        <v>0</v>
      </c>
      <c r="P143" s="121">
        <v>0</v>
      </c>
    </row>
    <row r="144" spans="1:16" x14ac:dyDescent="0.25">
      <c r="A144" s="283" t="s">
        <v>2</v>
      </c>
      <c r="B144" s="283" t="s">
        <v>668</v>
      </c>
      <c r="C144" s="283" t="s">
        <v>700</v>
      </c>
      <c r="D144" s="283" t="s">
        <v>214</v>
      </c>
      <c r="E144" s="285" t="s">
        <v>713</v>
      </c>
      <c r="F144" s="125" t="s">
        <v>845</v>
      </c>
      <c r="G144" s="100" t="s">
        <v>785</v>
      </c>
      <c r="H144" s="100" t="s">
        <v>217</v>
      </c>
      <c r="I144" s="100" t="s">
        <v>171</v>
      </c>
      <c r="J144" s="99" t="s">
        <v>846</v>
      </c>
      <c r="K144" s="99" t="s">
        <v>684</v>
      </c>
      <c r="L144" s="96">
        <v>0</v>
      </c>
      <c r="M144" s="96">
        <v>0</v>
      </c>
      <c r="N144" s="151">
        <v>0</v>
      </c>
      <c r="O144" s="121">
        <v>0</v>
      </c>
      <c r="P144" s="121">
        <v>0</v>
      </c>
    </row>
    <row r="145" spans="1:16" ht="33.75" x14ac:dyDescent="0.25">
      <c r="A145" s="292"/>
      <c r="B145" s="292"/>
      <c r="C145" s="292"/>
      <c r="D145" s="292"/>
      <c r="E145" s="293"/>
      <c r="F145" s="125" t="s">
        <v>786</v>
      </c>
      <c r="G145" s="100" t="s">
        <v>694</v>
      </c>
      <c r="H145" s="100" t="s">
        <v>217</v>
      </c>
      <c r="I145" s="100" t="s">
        <v>171</v>
      </c>
      <c r="J145" s="99" t="s">
        <v>935</v>
      </c>
      <c r="K145" s="99" t="s">
        <v>712</v>
      </c>
      <c r="L145" s="96">
        <v>3500</v>
      </c>
      <c r="M145" s="96">
        <f>2130+796.08</f>
        <v>2926.08</v>
      </c>
      <c r="N145" s="151">
        <v>796.08</v>
      </c>
      <c r="O145" s="121">
        <f>N145/L145*100</f>
        <v>22.745142857142859</v>
      </c>
      <c r="P145" s="121">
        <f>N145/M145*100</f>
        <v>27.206364829396328</v>
      </c>
    </row>
    <row r="146" spans="1:16" ht="33.75" x14ac:dyDescent="0.25">
      <c r="A146" s="284"/>
      <c r="B146" s="284"/>
      <c r="C146" s="284"/>
      <c r="D146" s="284"/>
      <c r="E146" s="286"/>
      <c r="F146" s="125" t="s">
        <v>782</v>
      </c>
      <c r="G146" s="100" t="s">
        <v>658</v>
      </c>
      <c r="H146" s="100" t="s">
        <v>217</v>
      </c>
      <c r="I146" s="100" t="s">
        <v>171</v>
      </c>
      <c r="J146" s="99" t="s">
        <v>846</v>
      </c>
      <c r="K146" s="99" t="s">
        <v>842</v>
      </c>
      <c r="L146" s="96">
        <v>0</v>
      </c>
      <c r="M146" s="96">
        <v>0</v>
      </c>
      <c r="N146" s="151">
        <v>0</v>
      </c>
      <c r="O146" s="121">
        <v>0</v>
      </c>
      <c r="P146" s="121">
        <v>0</v>
      </c>
    </row>
    <row r="147" spans="1:16" ht="33.75" x14ac:dyDescent="0.25">
      <c r="A147" s="283" t="s">
        <v>2</v>
      </c>
      <c r="B147" s="283" t="s">
        <v>668</v>
      </c>
      <c r="C147" s="283" t="s">
        <v>700</v>
      </c>
      <c r="D147" s="283" t="s">
        <v>4</v>
      </c>
      <c r="E147" s="285" t="s">
        <v>226</v>
      </c>
      <c r="F147" s="125" t="s">
        <v>782</v>
      </c>
      <c r="G147" s="100" t="s">
        <v>658</v>
      </c>
      <c r="H147" s="100" t="s">
        <v>217</v>
      </c>
      <c r="I147" s="100" t="s">
        <v>237</v>
      </c>
      <c r="J147" s="99" t="s">
        <v>847</v>
      </c>
      <c r="K147" s="99" t="s">
        <v>684</v>
      </c>
      <c r="L147" s="96">
        <v>0</v>
      </c>
      <c r="M147" s="96">
        <f>L147</f>
        <v>0</v>
      </c>
      <c r="N147" s="151">
        <v>0</v>
      </c>
      <c r="O147" s="121">
        <v>0</v>
      </c>
      <c r="P147" s="121">
        <v>0</v>
      </c>
    </row>
    <row r="148" spans="1:16" ht="42" x14ac:dyDescent="0.25">
      <c r="A148" s="292"/>
      <c r="B148" s="292"/>
      <c r="C148" s="292"/>
      <c r="D148" s="292"/>
      <c r="E148" s="293"/>
      <c r="F148" s="123" t="s">
        <v>783</v>
      </c>
      <c r="G148" s="100" t="s">
        <v>685</v>
      </c>
      <c r="H148" s="99" t="s">
        <v>807</v>
      </c>
      <c r="I148" s="99" t="s">
        <v>813</v>
      </c>
      <c r="J148" s="99" t="s">
        <v>848</v>
      </c>
      <c r="K148" s="99" t="s">
        <v>692</v>
      </c>
      <c r="L148" s="96">
        <v>13.250999999999999</v>
      </c>
      <c r="M148" s="96">
        <v>13.250999999999999</v>
      </c>
      <c r="N148" s="151">
        <v>13.250999999999999</v>
      </c>
      <c r="O148" s="121">
        <f>N148/L148*100</f>
        <v>100</v>
      </c>
      <c r="P148" s="121">
        <f>N148/M148*100</f>
        <v>100</v>
      </c>
    </row>
    <row r="149" spans="1:16" ht="31.5" x14ac:dyDescent="0.25">
      <c r="A149" s="284"/>
      <c r="B149" s="284"/>
      <c r="C149" s="284"/>
      <c r="D149" s="284"/>
      <c r="E149" s="286"/>
      <c r="F149" s="123" t="s">
        <v>786</v>
      </c>
      <c r="G149" s="100" t="s">
        <v>694</v>
      </c>
      <c r="H149" s="100" t="s">
        <v>217</v>
      </c>
      <c r="I149" s="100" t="s">
        <v>171</v>
      </c>
      <c r="J149" s="99" t="s">
        <v>848</v>
      </c>
      <c r="K149" s="99" t="s">
        <v>709</v>
      </c>
      <c r="L149" s="96">
        <v>0</v>
      </c>
      <c r="M149" s="96">
        <v>0</v>
      </c>
      <c r="N149" s="151">
        <v>0</v>
      </c>
      <c r="O149" s="121">
        <v>0</v>
      </c>
      <c r="P149" s="121">
        <v>0</v>
      </c>
    </row>
    <row r="150" spans="1:16" ht="33.75" customHeight="1" x14ac:dyDescent="0.25">
      <c r="A150" s="270" t="s">
        <v>2</v>
      </c>
      <c r="B150" s="270" t="s">
        <v>668</v>
      </c>
      <c r="C150" s="270" t="s">
        <v>706</v>
      </c>
      <c r="D150" s="270"/>
      <c r="E150" s="272" t="s">
        <v>708</v>
      </c>
      <c r="F150" s="123" t="s">
        <v>782</v>
      </c>
      <c r="G150" s="184" t="s">
        <v>658</v>
      </c>
      <c r="H150" s="184"/>
      <c r="I150" s="184"/>
      <c r="J150" s="98"/>
      <c r="K150" s="98"/>
      <c r="L150" s="97">
        <v>0</v>
      </c>
      <c r="M150" s="97">
        <v>0</v>
      </c>
      <c r="N150" s="151">
        <v>0</v>
      </c>
      <c r="O150" s="121">
        <v>0</v>
      </c>
      <c r="P150" s="121">
        <v>0</v>
      </c>
    </row>
    <row r="151" spans="1:16" ht="60.75" customHeight="1" x14ac:dyDescent="0.25">
      <c r="A151" s="274"/>
      <c r="B151" s="274"/>
      <c r="C151" s="274"/>
      <c r="D151" s="274"/>
      <c r="E151" s="291"/>
      <c r="F151" s="123" t="s">
        <v>783</v>
      </c>
      <c r="G151" s="184" t="s">
        <v>685</v>
      </c>
      <c r="H151" s="184"/>
      <c r="I151" s="184"/>
      <c r="J151" s="98"/>
      <c r="K151" s="98"/>
      <c r="L151" s="97">
        <f>SUM(L154,L153)</f>
        <v>586.58199999999999</v>
      </c>
      <c r="M151" s="97">
        <f>SUM(M154)</f>
        <v>1126.308</v>
      </c>
      <c r="N151" s="97">
        <f>SUM(N154)</f>
        <v>1126.308</v>
      </c>
      <c r="O151" s="121">
        <f>N151/L151*100</f>
        <v>192.01202900873193</v>
      </c>
      <c r="P151" s="121">
        <f>N151/M151*100</f>
        <v>100</v>
      </c>
    </row>
    <row r="152" spans="1:16" ht="33.75" customHeight="1" x14ac:dyDescent="0.25">
      <c r="A152" s="283" t="s">
        <v>2</v>
      </c>
      <c r="B152" s="283" t="s">
        <v>668</v>
      </c>
      <c r="C152" s="283" t="s">
        <v>706</v>
      </c>
      <c r="D152" s="283" t="s">
        <v>214</v>
      </c>
      <c r="E152" s="285" t="s">
        <v>849</v>
      </c>
      <c r="F152" s="125" t="s">
        <v>782</v>
      </c>
      <c r="G152" s="100" t="s">
        <v>658</v>
      </c>
      <c r="H152" s="100" t="s">
        <v>217</v>
      </c>
      <c r="I152" s="100" t="s">
        <v>171</v>
      </c>
      <c r="J152" s="99" t="s">
        <v>707</v>
      </c>
      <c r="K152" s="99" t="s">
        <v>692</v>
      </c>
      <c r="L152" s="96">
        <v>0</v>
      </c>
      <c r="M152" s="96">
        <v>0</v>
      </c>
      <c r="N152" s="151">
        <v>0</v>
      </c>
      <c r="O152" s="121">
        <v>0</v>
      </c>
      <c r="P152" s="121">
        <v>0</v>
      </c>
    </row>
    <row r="153" spans="1:16" ht="33.75" x14ac:dyDescent="0.25">
      <c r="A153" s="292"/>
      <c r="B153" s="292"/>
      <c r="C153" s="292"/>
      <c r="D153" s="292"/>
      <c r="E153" s="293"/>
      <c r="F153" s="125" t="s">
        <v>783</v>
      </c>
      <c r="G153" s="100" t="s">
        <v>685</v>
      </c>
      <c r="H153" s="100" t="s">
        <v>217</v>
      </c>
      <c r="I153" s="100" t="s">
        <v>171</v>
      </c>
      <c r="J153" s="99" t="s">
        <v>707</v>
      </c>
      <c r="K153" s="99" t="s">
        <v>692</v>
      </c>
      <c r="L153" s="96"/>
      <c r="M153" s="96">
        <v>0</v>
      </c>
      <c r="N153" s="151">
        <v>0</v>
      </c>
      <c r="O153" s="121">
        <v>0</v>
      </c>
      <c r="P153" s="121">
        <v>0</v>
      </c>
    </row>
    <row r="154" spans="1:16" ht="33.75" x14ac:dyDescent="0.25">
      <c r="A154" s="284"/>
      <c r="B154" s="284"/>
      <c r="C154" s="284"/>
      <c r="D154" s="284"/>
      <c r="E154" s="286"/>
      <c r="F154" s="125" t="s">
        <v>783</v>
      </c>
      <c r="G154" s="100" t="s">
        <v>685</v>
      </c>
      <c r="H154" s="100" t="s">
        <v>217</v>
      </c>
      <c r="I154" s="100" t="s">
        <v>171</v>
      </c>
      <c r="J154" s="99" t="s">
        <v>850</v>
      </c>
      <c r="K154" s="99" t="s">
        <v>692</v>
      </c>
      <c r="L154" s="96">
        <v>586.58199999999999</v>
      </c>
      <c r="M154" s="96">
        <v>1126.308</v>
      </c>
      <c r="N154" s="151">
        <v>1126.308</v>
      </c>
      <c r="O154" s="121">
        <f>N154/L154*100</f>
        <v>192.01202900873193</v>
      </c>
      <c r="P154" s="121">
        <f>N154/M154*100</f>
        <v>100</v>
      </c>
    </row>
    <row r="155" spans="1:16" ht="15" customHeight="1" x14ac:dyDescent="0.25">
      <c r="A155" s="270" t="s">
        <v>2</v>
      </c>
      <c r="B155" s="270" t="s">
        <v>662</v>
      </c>
      <c r="C155" s="283"/>
      <c r="D155" s="283"/>
      <c r="E155" s="272" t="s">
        <v>6</v>
      </c>
      <c r="F155" s="125"/>
      <c r="G155" s="100"/>
      <c r="H155" s="100"/>
      <c r="I155" s="100"/>
      <c r="J155" s="99"/>
      <c r="K155" s="99"/>
      <c r="L155" s="97">
        <f>SUM(L156:L160)</f>
        <v>47633.514000000003</v>
      </c>
      <c r="M155" s="97">
        <f>SUM(M156:M160)</f>
        <v>50467.786000000007</v>
      </c>
      <c r="N155" s="97">
        <f>SUM(N156:N160)</f>
        <v>50430.936000000002</v>
      </c>
      <c r="O155" s="121">
        <f>N155/L155*100</f>
        <v>105.87280207796552</v>
      </c>
      <c r="P155" s="121">
        <f>N155/M155*100</f>
        <v>99.926983125433708</v>
      </c>
    </row>
    <row r="156" spans="1:16" ht="48.75" customHeight="1" x14ac:dyDescent="0.25">
      <c r="A156" s="271"/>
      <c r="B156" s="271"/>
      <c r="C156" s="292"/>
      <c r="D156" s="292"/>
      <c r="E156" s="273"/>
      <c r="F156" s="123" t="s">
        <v>782</v>
      </c>
      <c r="G156" s="184" t="s">
        <v>658</v>
      </c>
      <c r="H156" s="184"/>
      <c r="I156" s="184"/>
      <c r="J156" s="184"/>
      <c r="K156" s="184"/>
      <c r="L156" s="97">
        <v>0</v>
      </c>
      <c r="M156" s="97">
        <v>0</v>
      </c>
      <c r="N156" s="239">
        <v>0</v>
      </c>
      <c r="O156" s="121">
        <v>0</v>
      </c>
      <c r="P156" s="121">
        <v>0</v>
      </c>
    </row>
    <row r="157" spans="1:16" ht="42" x14ac:dyDescent="0.25">
      <c r="A157" s="271"/>
      <c r="B157" s="271"/>
      <c r="C157" s="292"/>
      <c r="D157" s="292"/>
      <c r="E157" s="273"/>
      <c r="F157" s="123" t="s">
        <v>783</v>
      </c>
      <c r="G157" s="184" t="s">
        <v>685</v>
      </c>
      <c r="H157" s="184"/>
      <c r="I157" s="184"/>
      <c r="J157" s="184"/>
      <c r="K157" s="184"/>
      <c r="L157" s="97">
        <f>SUM(L168,L176,L185,L194)</f>
        <v>38831.514000000003</v>
      </c>
      <c r="M157" s="97">
        <f>SUM(M168,M176,M185,M194)</f>
        <v>40841.223000000005</v>
      </c>
      <c r="N157" s="97">
        <f>SUM(N168,N176,N185,N194)</f>
        <v>40805.408000000003</v>
      </c>
      <c r="O157" s="121">
        <f>N157/L157*100</f>
        <v>105.08322698929535</v>
      </c>
      <c r="P157" s="121">
        <f>N157/M157*100</f>
        <v>99.912306739687978</v>
      </c>
    </row>
    <row r="158" spans="1:16" ht="33.75" customHeight="1" x14ac:dyDescent="0.25">
      <c r="A158" s="271"/>
      <c r="B158" s="271"/>
      <c r="C158" s="292"/>
      <c r="D158" s="292"/>
      <c r="E158" s="273"/>
      <c r="F158" s="123" t="s">
        <v>789</v>
      </c>
      <c r="G158" s="184" t="s">
        <v>664</v>
      </c>
      <c r="H158" s="184"/>
      <c r="I158" s="184"/>
      <c r="J158" s="184"/>
      <c r="K158" s="184"/>
      <c r="L158" s="97">
        <v>0</v>
      </c>
      <c r="M158" s="97">
        <v>0</v>
      </c>
      <c r="N158" s="239">
        <v>0</v>
      </c>
      <c r="O158" s="121">
        <v>0</v>
      </c>
      <c r="P158" s="121">
        <v>0</v>
      </c>
    </row>
    <row r="159" spans="1:16" ht="45.75" customHeight="1" x14ac:dyDescent="0.25">
      <c r="A159" s="271"/>
      <c r="B159" s="271"/>
      <c r="C159" s="292"/>
      <c r="D159" s="292"/>
      <c r="E159" s="273"/>
      <c r="F159" s="123" t="s">
        <v>786</v>
      </c>
      <c r="G159" s="184" t="s">
        <v>694</v>
      </c>
      <c r="H159" s="184"/>
      <c r="I159" s="184"/>
      <c r="J159" s="184"/>
      <c r="K159" s="184"/>
      <c r="L159" s="97">
        <f>SUM(L162,L187)</f>
        <v>0</v>
      </c>
      <c r="M159" s="97">
        <f>SUM(M162,M186)</f>
        <v>0</v>
      </c>
      <c r="N159" s="97">
        <f>SUM(N162,N186)</f>
        <v>0</v>
      </c>
      <c r="O159" s="121">
        <v>0</v>
      </c>
      <c r="P159" s="121">
        <v>0</v>
      </c>
    </row>
    <row r="160" spans="1:16" ht="53.25" customHeight="1" x14ac:dyDescent="0.25">
      <c r="A160" s="274"/>
      <c r="B160" s="274"/>
      <c r="C160" s="284"/>
      <c r="D160" s="284"/>
      <c r="E160" s="291"/>
      <c r="F160" s="123" t="s">
        <v>851</v>
      </c>
      <c r="G160" s="184" t="s">
        <v>788</v>
      </c>
      <c r="H160" s="184"/>
      <c r="I160" s="184"/>
      <c r="J160" s="184"/>
      <c r="K160" s="184"/>
      <c r="L160" s="97">
        <f>SUM(L163,L188)</f>
        <v>8802</v>
      </c>
      <c r="M160" s="97">
        <f>SUM(M163,M188)</f>
        <v>9626.5630000000001</v>
      </c>
      <c r="N160" s="97">
        <f>SUM(N163,N188)</f>
        <v>9625.5280000000002</v>
      </c>
      <c r="O160" s="121">
        <f>N160/L160*100</f>
        <v>109.35614633037946</v>
      </c>
      <c r="P160" s="121">
        <f>N160/M160*100</f>
        <v>99.989248499178785</v>
      </c>
    </row>
    <row r="161" spans="1:16" ht="72" customHeight="1" x14ac:dyDescent="0.25">
      <c r="A161" s="320" t="s">
        <v>2</v>
      </c>
      <c r="B161" s="320" t="s">
        <v>662</v>
      </c>
      <c r="C161" s="320" t="s">
        <v>2</v>
      </c>
      <c r="D161" s="270"/>
      <c r="E161" s="272" t="s">
        <v>450</v>
      </c>
      <c r="F161" s="123" t="s">
        <v>789</v>
      </c>
      <c r="G161" s="184" t="s">
        <v>664</v>
      </c>
      <c r="H161" s="184"/>
      <c r="I161" s="184"/>
      <c r="J161" s="184"/>
      <c r="K161" s="184"/>
      <c r="L161" s="97">
        <v>0</v>
      </c>
      <c r="M161" s="97">
        <v>0</v>
      </c>
      <c r="N161" s="151">
        <v>0</v>
      </c>
      <c r="O161" s="121">
        <v>0</v>
      </c>
      <c r="P161" s="121">
        <v>0</v>
      </c>
    </row>
    <row r="162" spans="1:16" ht="51.75" customHeight="1" x14ac:dyDescent="0.25">
      <c r="A162" s="321"/>
      <c r="B162" s="321"/>
      <c r="C162" s="321"/>
      <c r="D162" s="271"/>
      <c r="E162" s="273"/>
      <c r="F162" s="123" t="s">
        <v>786</v>
      </c>
      <c r="G162" s="184" t="s">
        <v>694</v>
      </c>
      <c r="H162" s="184"/>
      <c r="I162" s="184"/>
      <c r="J162" s="184"/>
      <c r="K162" s="184"/>
      <c r="L162" s="97">
        <f>SUM(L165)</f>
        <v>0</v>
      </c>
      <c r="M162" s="97">
        <f>SUM(M164)</f>
        <v>0</v>
      </c>
      <c r="N162" s="97">
        <f>SUM(N164)</f>
        <v>0</v>
      </c>
      <c r="O162" s="121">
        <v>0</v>
      </c>
      <c r="P162" s="121">
        <v>0</v>
      </c>
    </row>
    <row r="163" spans="1:16" ht="51.75" customHeight="1" x14ac:dyDescent="0.25">
      <c r="A163" s="322"/>
      <c r="B163" s="322"/>
      <c r="C163" s="322"/>
      <c r="D163" s="274"/>
      <c r="E163" s="291"/>
      <c r="F163" s="123" t="s">
        <v>851</v>
      </c>
      <c r="G163" s="184" t="s">
        <v>788</v>
      </c>
      <c r="H163" s="184"/>
      <c r="I163" s="184"/>
      <c r="J163" s="184"/>
      <c r="K163" s="184"/>
      <c r="L163" s="97">
        <f>SUM(L166)</f>
        <v>8715</v>
      </c>
      <c r="M163" s="97">
        <f>SUM(M166)</f>
        <v>9602.5630000000001</v>
      </c>
      <c r="N163" s="97">
        <f>SUM(N166)</f>
        <v>9602.5630000000001</v>
      </c>
      <c r="O163" s="121">
        <f>N163/L163*100</f>
        <v>110.18431440045897</v>
      </c>
      <c r="P163" s="121">
        <f>N163/M163*100</f>
        <v>100</v>
      </c>
    </row>
    <row r="164" spans="1:16" ht="45" customHeight="1" x14ac:dyDescent="0.25">
      <c r="A164" s="323" t="s">
        <v>2</v>
      </c>
      <c r="B164" s="323" t="s">
        <v>662</v>
      </c>
      <c r="C164" s="323" t="s">
        <v>2</v>
      </c>
      <c r="D164" s="270" t="s">
        <v>214</v>
      </c>
      <c r="E164" s="285" t="s">
        <v>163</v>
      </c>
      <c r="F164" s="125" t="s">
        <v>789</v>
      </c>
      <c r="G164" s="100" t="s">
        <v>664</v>
      </c>
      <c r="H164" s="100" t="s">
        <v>217</v>
      </c>
      <c r="I164" s="100" t="s">
        <v>185</v>
      </c>
      <c r="J164" s="100" t="s">
        <v>705</v>
      </c>
      <c r="K164" s="99" t="s">
        <v>688</v>
      </c>
      <c r="L164" s="96">
        <v>0</v>
      </c>
      <c r="M164" s="96">
        <v>0</v>
      </c>
      <c r="N164" s="151">
        <v>0</v>
      </c>
      <c r="O164" s="121">
        <v>0</v>
      </c>
      <c r="P164" s="121">
        <v>0</v>
      </c>
    </row>
    <row r="165" spans="1:16" ht="51" customHeight="1" x14ac:dyDescent="0.25">
      <c r="A165" s="324"/>
      <c r="B165" s="324"/>
      <c r="C165" s="324"/>
      <c r="D165" s="271"/>
      <c r="E165" s="293"/>
      <c r="F165" s="125" t="s">
        <v>786</v>
      </c>
      <c r="G165" s="100" t="s">
        <v>694</v>
      </c>
      <c r="H165" s="100" t="s">
        <v>217</v>
      </c>
      <c r="I165" s="100" t="s">
        <v>185</v>
      </c>
      <c r="J165" s="100" t="s">
        <v>705</v>
      </c>
      <c r="K165" s="99" t="s">
        <v>688</v>
      </c>
      <c r="L165" s="96">
        <v>0</v>
      </c>
      <c r="M165" s="96">
        <v>0</v>
      </c>
      <c r="N165" s="151">
        <v>0</v>
      </c>
      <c r="O165" s="121">
        <v>0</v>
      </c>
      <c r="P165" s="121">
        <v>0</v>
      </c>
    </row>
    <row r="166" spans="1:16" ht="51" customHeight="1" x14ac:dyDescent="0.25">
      <c r="A166" s="325"/>
      <c r="B166" s="325"/>
      <c r="C166" s="325"/>
      <c r="D166" s="274"/>
      <c r="E166" s="286"/>
      <c r="F166" s="125" t="s">
        <v>851</v>
      </c>
      <c r="G166" s="100" t="s">
        <v>788</v>
      </c>
      <c r="H166" s="100" t="s">
        <v>217</v>
      </c>
      <c r="I166" s="100" t="s">
        <v>185</v>
      </c>
      <c r="J166" s="100" t="s">
        <v>705</v>
      </c>
      <c r="K166" s="99" t="s">
        <v>688</v>
      </c>
      <c r="L166" s="96">
        <v>8715</v>
      </c>
      <c r="M166" s="96">
        <v>9602.5630000000001</v>
      </c>
      <c r="N166" s="151">
        <v>9602.5630000000001</v>
      </c>
      <c r="O166" s="121">
        <f>N166/L166*100</f>
        <v>110.18431440045897</v>
      </c>
      <c r="P166" s="121">
        <f>N166/M166*100</f>
        <v>100</v>
      </c>
    </row>
    <row r="167" spans="1:16" ht="40.5" customHeight="1" x14ac:dyDescent="0.25">
      <c r="A167" s="320" t="s">
        <v>2</v>
      </c>
      <c r="B167" s="320" t="s">
        <v>662</v>
      </c>
      <c r="C167" s="320" t="s">
        <v>171</v>
      </c>
      <c r="D167" s="270"/>
      <c r="E167" s="272" t="s">
        <v>450</v>
      </c>
      <c r="F167" s="123" t="s">
        <v>782</v>
      </c>
      <c r="G167" s="184" t="s">
        <v>658</v>
      </c>
      <c r="H167" s="184"/>
      <c r="I167" s="184"/>
      <c r="J167" s="184"/>
      <c r="K167" s="184"/>
      <c r="L167" s="97">
        <v>0</v>
      </c>
      <c r="M167" s="97">
        <v>0</v>
      </c>
      <c r="N167" s="239">
        <v>0</v>
      </c>
      <c r="O167" s="121">
        <v>0</v>
      </c>
      <c r="P167" s="121">
        <v>0</v>
      </c>
    </row>
    <row r="168" spans="1:16" ht="51.75" customHeight="1" x14ac:dyDescent="0.25">
      <c r="A168" s="322"/>
      <c r="B168" s="322"/>
      <c r="C168" s="322"/>
      <c r="D168" s="274"/>
      <c r="E168" s="291"/>
      <c r="F168" s="123" t="s">
        <v>783</v>
      </c>
      <c r="G168" s="184" t="s">
        <v>685</v>
      </c>
      <c r="H168" s="184"/>
      <c r="I168" s="184"/>
      <c r="J168" s="184"/>
      <c r="K168" s="184"/>
      <c r="L168" s="97">
        <f>SUM(L170,L174)</f>
        <v>27024.5</v>
      </c>
      <c r="M168" s="97">
        <f>SUM(M170,M174,M172)</f>
        <v>28193.009000000002</v>
      </c>
      <c r="N168" s="97">
        <f>SUM(N170,N174)</f>
        <v>28173.009000000002</v>
      </c>
      <c r="O168" s="121">
        <f>N168/L168*100</f>
        <v>104.24988066384206</v>
      </c>
      <c r="P168" s="121">
        <f>N168/M168*100</f>
        <v>99.929060427711008</v>
      </c>
    </row>
    <row r="169" spans="1:16" ht="51" customHeight="1" x14ac:dyDescent="0.25">
      <c r="A169" s="283" t="s">
        <v>2</v>
      </c>
      <c r="B169" s="283" t="s">
        <v>662</v>
      </c>
      <c r="C169" s="283" t="s">
        <v>171</v>
      </c>
      <c r="D169" s="283" t="s">
        <v>214</v>
      </c>
      <c r="E169" s="285" t="s">
        <v>163</v>
      </c>
      <c r="F169" s="125" t="s">
        <v>782</v>
      </c>
      <c r="G169" s="100" t="s">
        <v>658</v>
      </c>
      <c r="H169" s="100" t="s">
        <v>217</v>
      </c>
      <c r="I169" s="99" t="s">
        <v>185</v>
      </c>
      <c r="J169" s="99" t="s">
        <v>852</v>
      </c>
      <c r="K169" s="99" t="s">
        <v>688</v>
      </c>
      <c r="L169" s="96">
        <v>0</v>
      </c>
      <c r="M169" s="96">
        <v>0</v>
      </c>
      <c r="N169" s="151">
        <v>0</v>
      </c>
      <c r="O169" s="121">
        <v>0</v>
      </c>
      <c r="P169" s="121">
        <v>0</v>
      </c>
    </row>
    <row r="170" spans="1:16" ht="59.25" customHeight="1" x14ac:dyDescent="0.25">
      <c r="A170" s="284"/>
      <c r="B170" s="284"/>
      <c r="C170" s="284"/>
      <c r="D170" s="284"/>
      <c r="E170" s="286"/>
      <c r="F170" s="125" t="s">
        <v>783</v>
      </c>
      <c r="G170" s="100" t="s">
        <v>685</v>
      </c>
      <c r="H170" s="100" t="s">
        <v>217</v>
      </c>
      <c r="I170" s="99" t="s">
        <v>185</v>
      </c>
      <c r="J170" s="99" t="s">
        <v>853</v>
      </c>
      <c r="K170" s="99" t="s">
        <v>854</v>
      </c>
      <c r="L170" s="96">
        <v>25430.3</v>
      </c>
      <c r="M170" s="96">
        <v>26617.7</v>
      </c>
      <c r="N170" s="96">
        <v>26617.7</v>
      </c>
      <c r="O170" s="121">
        <f>N170/L170*100</f>
        <v>104.66923315886953</v>
      </c>
      <c r="P170" s="121">
        <f>N170/M170*100</f>
        <v>100</v>
      </c>
    </row>
    <row r="171" spans="1:16" ht="47.25" customHeight="1" x14ac:dyDescent="0.25">
      <c r="A171" s="283" t="s">
        <v>2</v>
      </c>
      <c r="B171" s="283" t="s">
        <v>662</v>
      </c>
      <c r="C171" s="283" t="s">
        <v>171</v>
      </c>
      <c r="D171" s="283" t="s">
        <v>668</v>
      </c>
      <c r="E171" s="139" t="s">
        <v>168</v>
      </c>
      <c r="F171" s="125" t="s">
        <v>782</v>
      </c>
      <c r="G171" s="100" t="s">
        <v>658</v>
      </c>
      <c r="H171" s="100" t="s">
        <v>217</v>
      </c>
      <c r="I171" s="99" t="s">
        <v>185</v>
      </c>
      <c r="J171" s="99" t="s">
        <v>704</v>
      </c>
      <c r="K171" s="99" t="s">
        <v>688</v>
      </c>
      <c r="L171" s="96"/>
      <c r="M171" s="96">
        <f>L171</f>
        <v>0</v>
      </c>
      <c r="N171" s="151">
        <v>0</v>
      </c>
      <c r="O171" s="121">
        <v>0</v>
      </c>
      <c r="P171" s="121">
        <v>0</v>
      </c>
    </row>
    <row r="172" spans="1:16" ht="47.25" customHeight="1" x14ac:dyDescent="0.25">
      <c r="A172" s="284"/>
      <c r="B172" s="284"/>
      <c r="C172" s="284"/>
      <c r="D172" s="284"/>
      <c r="E172" s="139"/>
      <c r="F172" s="125" t="s">
        <v>783</v>
      </c>
      <c r="G172" s="100" t="s">
        <v>685</v>
      </c>
      <c r="H172" s="100" t="s">
        <v>217</v>
      </c>
      <c r="I172" s="99" t="s">
        <v>185</v>
      </c>
      <c r="J172" s="99" t="s">
        <v>704</v>
      </c>
      <c r="K172" s="99" t="s">
        <v>688</v>
      </c>
      <c r="L172" s="96"/>
      <c r="M172" s="96">
        <v>20</v>
      </c>
      <c r="N172" s="151">
        <v>20</v>
      </c>
      <c r="O172" s="121">
        <v>0</v>
      </c>
      <c r="P172" s="121">
        <f>N172/M172*100</f>
        <v>100</v>
      </c>
    </row>
    <row r="173" spans="1:16" ht="33.75" customHeight="1" x14ac:dyDescent="0.25">
      <c r="A173" s="283" t="s">
        <v>2</v>
      </c>
      <c r="B173" s="283" t="s">
        <v>662</v>
      </c>
      <c r="C173" s="283" t="s">
        <v>171</v>
      </c>
      <c r="D173" s="283" t="s">
        <v>662</v>
      </c>
      <c r="E173" s="259" t="s">
        <v>166</v>
      </c>
      <c r="F173" s="125" t="s">
        <v>808</v>
      </c>
      <c r="G173" s="100" t="s">
        <v>658</v>
      </c>
      <c r="H173" s="100" t="s">
        <v>217</v>
      </c>
      <c r="I173" s="99" t="s">
        <v>185</v>
      </c>
      <c r="J173" s="99" t="s">
        <v>703</v>
      </c>
      <c r="K173" s="99" t="s">
        <v>702</v>
      </c>
      <c r="L173" s="96">
        <v>0</v>
      </c>
      <c r="M173" s="96">
        <v>0</v>
      </c>
      <c r="N173" s="151">
        <v>0</v>
      </c>
      <c r="O173" s="121">
        <v>0</v>
      </c>
      <c r="P173" s="121">
        <v>0</v>
      </c>
    </row>
    <row r="174" spans="1:16" ht="33.75" customHeight="1" x14ac:dyDescent="0.25">
      <c r="A174" s="284"/>
      <c r="B174" s="284"/>
      <c r="C174" s="284"/>
      <c r="D174" s="284"/>
      <c r="E174" s="259"/>
      <c r="F174" s="125" t="s">
        <v>783</v>
      </c>
      <c r="G174" s="100" t="s">
        <v>685</v>
      </c>
      <c r="H174" s="100" t="s">
        <v>217</v>
      </c>
      <c r="I174" s="99" t="s">
        <v>185</v>
      </c>
      <c r="J174" s="99" t="s">
        <v>855</v>
      </c>
      <c r="K174" s="99" t="s">
        <v>692</v>
      </c>
      <c r="L174" s="96">
        <v>1594.2</v>
      </c>
      <c r="M174" s="96">
        <v>1555.309</v>
      </c>
      <c r="N174" s="96">
        <v>1555.309</v>
      </c>
      <c r="O174" s="121">
        <f>N174/L174*100</f>
        <v>97.560469200853078</v>
      </c>
      <c r="P174" s="121">
        <f>N174/M174*100</f>
        <v>100</v>
      </c>
    </row>
    <row r="175" spans="1:16" ht="42" customHeight="1" x14ac:dyDescent="0.25">
      <c r="A175" s="270" t="s">
        <v>2</v>
      </c>
      <c r="B175" s="270" t="s">
        <v>662</v>
      </c>
      <c r="C175" s="270" t="s">
        <v>185</v>
      </c>
      <c r="D175" s="270"/>
      <c r="E175" s="290" t="s">
        <v>458</v>
      </c>
      <c r="F175" s="123" t="s">
        <v>782</v>
      </c>
      <c r="G175" s="184" t="s">
        <v>658</v>
      </c>
      <c r="H175" s="100"/>
      <c r="I175" s="99"/>
      <c r="J175" s="99"/>
      <c r="K175" s="99"/>
      <c r="L175" s="97">
        <v>0</v>
      </c>
      <c r="M175" s="97">
        <v>0</v>
      </c>
      <c r="N175" s="151">
        <v>0</v>
      </c>
      <c r="O175" s="121">
        <v>0</v>
      </c>
      <c r="P175" s="121">
        <v>0</v>
      </c>
    </row>
    <row r="176" spans="1:16" ht="42" x14ac:dyDescent="0.25">
      <c r="A176" s="274"/>
      <c r="B176" s="274"/>
      <c r="C176" s="274"/>
      <c r="D176" s="274"/>
      <c r="E176" s="291"/>
      <c r="F176" s="123" t="s">
        <v>783</v>
      </c>
      <c r="G176" s="184" t="s">
        <v>685</v>
      </c>
      <c r="H176" s="100"/>
      <c r="I176" s="99"/>
      <c r="J176" s="99"/>
      <c r="K176" s="99"/>
      <c r="L176" s="97">
        <f>L178+L179+L180+L181+L182</f>
        <v>11014.614</v>
      </c>
      <c r="M176" s="97">
        <f>M178+M179+M180+M181+M182</f>
        <v>11454.014000000001</v>
      </c>
      <c r="N176" s="97">
        <f>N178+N179+N180+N181+N182</f>
        <v>11441.400000000001</v>
      </c>
      <c r="O176" s="121">
        <f t="shared" ref="O176:O214" si="4">N176/L176*100</f>
        <v>103.87472497901426</v>
      </c>
      <c r="P176" s="121">
        <f t="shared" ref="P176:P218" si="5">N176/M176*100</f>
        <v>99.889872668219198</v>
      </c>
    </row>
    <row r="177" spans="1:16" ht="57" customHeight="1" x14ac:dyDescent="0.25">
      <c r="A177" s="283" t="s">
        <v>2</v>
      </c>
      <c r="B177" s="283" t="s">
        <v>662</v>
      </c>
      <c r="C177" s="283" t="s">
        <v>185</v>
      </c>
      <c r="D177" s="283" t="s">
        <v>214</v>
      </c>
      <c r="E177" s="285" t="s">
        <v>163</v>
      </c>
      <c r="F177" s="125" t="s">
        <v>782</v>
      </c>
      <c r="G177" s="99" t="s">
        <v>658</v>
      </c>
      <c r="H177" s="100" t="s">
        <v>217</v>
      </c>
      <c r="I177" s="100" t="s">
        <v>185</v>
      </c>
      <c r="J177" s="99" t="s">
        <v>856</v>
      </c>
      <c r="K177" s="99" t="s">
        <v>688</v>
      </c>
      <c r="L177" s="96">
        <v>0</v>
      </c>
      <c r="M177" s="96">
        <v>0</v>
      </c>
      <c r="N177" s="151">
        <v>0</v>
      </c>
      <c r="O177" s="121">
        <v>0</v>
      </c>
      <c r="P177" s="121">
        <v>0</v>
      </c>
    </row>
    <row r="178" spans="1:16" ht="57" customHeight="1" x14ac:dyDescent="0.25">
      <c r="A178" s="284"/>
      <c r="B178" s="284"/>
      <c r="C178" s="284"/>
      <c r="D178" s="284"/>
      <c r="E178" s="286"/>
      <c r="F178" s="125" t="s">
        <v>783</v>
      </c>
      <c r="G178" s="100" t="s">
        <v>685</v>
      </c>
      <c r="H178" s="99" t="s">
        <v>857</v>
      </c>
      <c r="I178" s="100" t="s">
        <v>185</v>
      </c>
      <c r="J178" s="99" t="s">
        <v>856</v>
      </c>
      <c r="K178" s="99" t="s">
        <v>854</v>
      </c>
      <c r="L178" s="96">
        <v>10937.3</v>
      </c>
      <c r="M178" s="96">
        <v>11205.1</v>
      </c>
      <c r="N178" s="96">
        <v>11205.1</v>
      </c>
      <c r="O178" s="121">
        <f t="shared" si="4"/>
        <v>102.44850191546359</v>
      </c>
      <c r="P178" s="121">
        <f t="shared" si="5"/>
        <v>100</v>
      </c>
    </row>
    <row r="179" spans="1:16" ht="89.25" customHeight="1" x14ac:dyDescent="0.25">
      <c r="A179" s="174" t="s">
        <v>2</v>
      </c>
      <c r="B179" s="174" t="s">
        <v>662</v>
      </c>
      <c r="C179" s="174" t="s">
        <v>185</v>
      </c>
      <c r="D179" s="174" t="s">
        <v>711</v>
      </c>
      <c r="E179" s="189" t="s">
        <v>718</v>
      </c>
      <c r="F179" s="125" t="s">
        <v>783</v>
      </c>
      <c r="G179" s="100" t="s">
        <v>685</v>
      </c>
      <c r="H179" s="100" t="s">
        <v>700</v>
      </c>
      <c r="I179" s="100" t="s">
        <v>185</v>
      </c>
      <c r="J179" s="99" t="s">
        <v>858</v>
      </c>
      <c r="K179" s="99" t="s">
        <v>692</v>
      </c>
      <c r="L179" s="96">
        <v>25.77</v>
      </c>
      <c r="M179" s="96">
        <v>25.77</v>
      </c>
      <c r="N179" s="151">
        <v>24.463999999999999</v>
      </c>
      <c r="O179" s="121">
        <f t="shared" si="4"/>
        <v>94.932091579355841</v>
      </c>
      <c r="P179" s="121">
        <f t="shared" si="5"/>
        <v>94.932091579355841</v>
      </c>
    </row>
    <row r="180" spans="1:16" ht="87.75" customHeight="1" x14ac:dyDescent="0.25">
      <c r="A180" s="174" t="s">
        <v>2</v>
      </c>
      <c r="B180" s="174" t="s">
        <v>662</v>
      </c>
      <c r="C180" s="174" t="s">
        <v>185</v>
      </c>
      <c r="D180" s="174" t="s">
        <v>710</v>
      </c>
      <c r="E180" s="189" t="s">
        <v>803</v>
      </c>
      <c r="F180" s="125" t="s">
        <v>783</v>
      </c>
      <c r="G180" s="100" t="s">
        <v>685</v>
      </c>
      <c r="H180" s="100" t="s">
        <v>700</v>
      </c>
      <c r="I180" s="100" t="s">
        <v>185</v>
      </c>
      <c r="J180" s="99" t="s">
        <v>859</v>
      </c>
      <c r="K180" s="99" t="s">
        <v>692</v>
      </c>
      <c r="L180" s="96">
        <v>25.77</v>
      </c>
      <c r="M180" s="96">
        <v>25.77</v>
      </c>
      <c r="N180" s="151">
        <v>24.463999999999999</v>
      </c>
      <c r="O180" s="121">
        <f t="shared" si="4"/>
        <v>94.932091579355841</v>
      </c>
      <c r="P180" s="121">
        <f t="shared" si="5"/>
        <v>94.932091579355841</v>
      </c>
    </row>
    <row r="181" spans="1:16" ht="74.25" customHeight="1" x14ac:dyDescent="0.25">
      <c r="A181" s="174" t="s">
        <v>2</v>
      </c>
      <c r="B181" s="174" t="s">
        <v>662</v>
      </c>
      <c r="C181" s="174" t="s">
        <v>185</v>
      </c>
      <c r="D181" s="174" t="s">
        <v>860</v>
      </c>
      <c r="E181" s="189" t="s">
        <v>192</v>
      </c>
      <c r="F181" s="125" t="s">
        <v>783</v>
      </c>
      <c r="G181" s="100" t="s">
        <v>685</v>
      </c>
      <c r="H181" s="100" t="s">
        <v>700</v>
      </c>
      <c r="I181" s="100" t="s">
        <v>185</v>
      </c>
      <c r="J181" s="99" t="s">
        <v>861</v>
      </c>
      <c r="K181" s="99" t="s">
        <v>692</v>
      </c>
      <c r="L181" s="96"/>
      <c r="M181" s="96">
        <v>171.6</v>
      </c>
      <c r="N181" s="151">
        <v>162.904</v>
      </c>
      <c r="O181" s="121">
        <v>0</v>
      </c>
      <c r="P181" s="121">
        <f t="shared" si="5"/>
        <v>94.932400932400924</v>
      </c>
    </row>
    <row r="182" spans="1:16" ht="74.25" customHeight="1" x14ac:dyDescent="0.25">
      <c r="A182" s="174" t="s">
        <v>2</v>
      </c>
      <c r="B182" s="174" t="s">
        <v>662</v>
      </c>
      <c r="C182" s="174" t="s">
        <v>185</v>
      </c>
      <c r="D182" s="174" t="s">
        <v>481</v>
      </c>
      <c r="E182" s="132" t="s">
        <v>719</v>
      </c>
      <c r="F182" s="125" t="s">
        <v>783</v>
      </c>
      <c r="G182" s="100" t="s">
        <v>685</v>
      </c>
      <c r="H182" s="100" t="s">
        <v>700</v>
      </c>
      <c r="I182" s="100" t="s">
        <v>185</v>
      </c>
      <c r="J182" s="99" t="s">
        <v>862</v>
      </c>
      <c r="K182" s="99" t="s">
        <v>692</v>
      </c>
      <c r="L182" s="96">
        <v>25.774000000000001</v>
      </c>
      <c r="M182" s="96">
        <v>25.774000000000001</v>
      </c>
      <c r="N182" s="151">
        <v>24.468</v>
      </c>
      <c r="O182" s="121">
        <f t="shared" si="4"/>
        <v>94.93287809420346</v>
      </c>
      <c r="P182" s="121">
        <f t="shared" si="5"/>
        <v>94.93287809420346</v>
      </c>
    </row>
    <row r="183" spans="1:16" ht="14.65" customHeight="1" x14ac:dyDescent="0.25">
      <c r="A183" s="270" t="s">
        <v>2</v>
      </c>
      <c r="B183" s="270" t="s">
        <v>662</v>
      </c>
      <c r="C183" s="270" t="s">
        <v>189</v>
      </c>
      <c r="D183" s="283"/>
      <c r="E183" s="272" t="s">
        <v>186</v>
      </c>
      <c r="F183" s="140" t="s">
        <v>691</v>
      </c>
      <c r="G183" s="100"/>
      <c r="H183" s="100"/>
      <c r="I183" s="100"/>
      <c r="J183" s="99"/>
      <c r="K183" s="99"/>
      <c r="L183" s="97">
        <f>SUM(L184:L188)</f>
        <v>744.4</v>
      </c>
      <c r="M183" s="97">
        <f>SUM(M184:M188)</f>
        <v>681.4</v>
      </c>
      <c r="N183" s="97">
        <f>SUM(N184:N188)</f>
        <v>677.16399999999999</v>
      </c>
      <c r="O183" s="121">
        <f t="shared" si="4"/>
        <v>90.967759269210106</v>
      </c>
      <c r="P183" s="121">
        <f t="shared" si="5"/>
        <v>99.378338714411512</v>
      </c>
    </row>
    <row r="184" spans="1:16" ht="42" customHeight="1" x14ac:dyDescent="0.25">
      <c r="A184" s="271"/>
      <c r="B184" s="271"/>
      <c r="C184" s="271"/>
      <c r="D184" s="292"/>
      <c r="E184" s="273"/>
      <c r="F184" s="123" t="s">
        <v>782</v>
      </c>
      <c r="G184" s="98" t="s">
        <v>658</v>
      </c>
      <c r="H184" s="100"/>
      <c r="I184" s="99"/>
      <c r="J184" s="99"/>
      <c r="K184" s="99"/>
      <c r="L184" s="97">
        <v>0</v>
      </c>
      <c r="M184" s="97">
        <v>0</v>
      </c>
      <c r="N184" s="97">
        <v>0</v>
      </c>
      <c r="O184" s="121">
        <v>0</v>
      </c>
      <c r="P184" s="121">
        <v>0</v>
      </c>
    </row>
    <row r="185" spans="1:16" ht="42" x14ac:dyDescent="0.25">
      <c r="A185" s="271"/>
      <c r="B185" s="271"/>
      <c r="C185" s="271"/>
      <c r="D185" s="292"/>
      <c r="E185" s="273"/>
      <c r="F185" s="123" t="s">
        <v>783</v>
      </c>
      <c r="G185" s="98" t="s">
        <v>685</v>
      </c>
      <c r="H185" s="100"/>
      <c r="I185" s="99"/>
      <c r="J185" s="99"/>
      <c r="K185" s="99"/>
      <c r="L185" s="97">
        <f>SUM(L190)</f>
        <v>657.4</v>
      </c>
      <c r="M185" s="97">
        <f>SUM(M190)</f>
        <v>657.4</v>
      </c>
      <c r="N185" s="97">
        <f>SUM(N190)</f>
        <v>654.19899999999996</v>
      </c>
      <c r="O185" s="121">
        <f t="shared" si="4"/>
        <v>99.513081837541833</v>
      </c>
      <c r="P185" s="121">
        <f t="shared" si="5"/>
        <v>99.513081837541833</v>
      </c>
    </row>
    <row r="186" spans="1:16" ht="31.5" x14ac:dyDescent="0.25">
      <c r="A186" s="271"/>
      <c r="B186" s="271"/>
      <c r="C186" s="271"/>
      <c r="D186" s="292"/>
      <c r="E186" s="273"/>
      <c r="F186" s="123" t="s">
        <v>789</v>
      </c>
      <c r="G186" s="98" t="s">
        <v>664</v>
      </c>
      <c r="H186" s="100"/>
      <c r="I186" s="99"/>
      <c r="J186" s="99"/>
      <c r="K186" s="99"/>
      <c r="L186" s="97">
        <v>0</v>
      </c>
      <c r="M186" s="97">
        <v>0</v>
      </c>
      <c r="N186" s="151">
        <v>0</v>
      </c>
      <c r="O186" s="121">
        <v>0</v>
      </c>
      <c r="P186" s="121">
        <v>0</v>
      </c>
    </row>
    <row r="187" spans="1:16" ht="31.5" x14ac:dyDescent="0.25">
      <c r="A187" s="271"/>
      <c r="B187" s="271"/>
      <c r="C187" s="271"/>
      <c r="D187" s="292"/>
      <c r="E187" s="273"/>
      <c r="F187" s="123" t="s">
        <v>786</v>
      </c>
      <c r="G187" s="98" t="s">
        <v>694</v>
      </c>
      <c r="H187" s="100"/>
      <c r="I187" s="99"/>
      <c r="J187" s="99"/>
      <c r="K187" s="99"/>
      <c r="L187" s="97">
        <f>SUM(L192)</f>
        <v>0</v>
      </c>
      <c r="M187" s="97">
        <f>SUM(M192)</f>
        <v>0</v>
      </c>
      <c r="N187" s="97">
        <f>SUM(N192)</f>
        <v>0</v>
      </c>
      <c r="O187" s="121">
        <v>0</v>
      </c>
      <c r="P187" s="121">
        <v>0</v>
      </c>
    </row>
    <row r="188" spans="1:16" ht="54" customHeight="1" x14ac:dyDescent="0.25">
      <c r="A188" s="274"/>
      <c r="B188" s="274"/>
      <c r="C188" s="274"/>
      <c r="D188" s="284"/>
      <c r="E188" s="291"/>
      <c r="F188" s="123" t="s">
        <v>851</v>
      </c>
      <c r="G188" s="98" t="s">
        <v>788</v>
      </c>
      <c r="H188" s="100"/>
      <c r="I188" s="99"/>
      <c r="J188" s="99"/>
      <c r="K188" s="99"/>
      <c r="L188" s="97">
        <f>L193</f>
        <v>87</v>
      </c>
      <c r="M188" s="97">
        <f>M193</f>
        <v>24</v>
      </c>
      <c r="N188" s="97">
        <f>N193</f>
        <v>22.965</v>
      </c>
      <c r="O188" s="121">
        <f t="shared" si="4"/>
        <v>26.396551724137929</v>
      </c>
      <c r="P188" s="121">
        <f t="shared" si="5"/>
        <v>95.6875</v>
      </c>
    </row>
    <row r="189" spans="1:16" ht="22.5" customHeight="1" x14ac:dyDescent="0.25">
      <c r="A189" s="283" t="s">
        <v>2</v>
      </c>
      <c r="B189" s="283" t="s">
        <v>662</v>
      </c>
      <c r="C189" s="283" t="s">
        <v>189</v>
      </c>
      <c r="D189" s="283" t="s">
        <v>214</v>
      </c>
      <c r="E189" s="285" t="s">
        <v>187</v>
      </c>
      <c r="F189" s="125" t="s">
        <v>782</v>
      </c>
      <c r="G189" s="99" t="s">
        <v>658</v>
      </c>
      <c r="H189" s="100" t="s">
        <v>217</v>
      </c>
      <c r="I189" s="100" t="s">
        <v>185</v>
      </c>
      <c r="J189" s="100" t="s">
        <v>699</v>
      </c>
      <c r="K189" s="100" t="s">
        <v>698</v>
      </c>
      <c r="L189" s="96">
        <v>0</v>
      </c>
      <c r="M189" s="96">
        <v>0</v>
      </c>
      <c r="N189" s="151">
        <v>0</v>
      </c>
      <c r="O189" s="121">
        <v>0</v>
      </c>
      <c r="P189" s="121">
        <v>0</v>
      </c>
    </row>
    <row r="190" spans="1:16" ht="33.75" x14ac:dyDescent="0.25">
      <c r="A190" s="292"/>
      <c r="B190" s="292"/>
      <c r="C190" s="292"/>
      <c r="D190" s="292"/>
      <c r="E190" s="293"/>
      <c r="F190" s="125" t="s">
        <v>783</v>
      </c>
      <c r="G190" s="99" t="s">
        <v>685</v>
      </c>
      <c r="H190" s="99" t="s">
        <v>857</v>
      </c>
      <c r="I190" s="100" t="s">
        <v>185</v>
      </c>
      <c r="J190" s="100" t="s">
        <v>699</v>
      </c>
      <c r="K190" s="100" t="s">
        <v>692</v>
      </c>
      <c r="L190" s="96">
        <v>657.4</v>
      </c>
      <c r="M190" s="96">
        <f>412.5+244.9</f>
        <v>657.4</v>
      </c>
      <c r="N190" s="96">
        <v>654.19899999999996</v>
      </c>
      <c r="O190" s="121">
        <f t="shared" si="4"/>
        <v>99.513081837541833</v>
      </c>
      <c r="P190" s="121">
        <f t="shared" si="5"/>
        <v>99.513081837541833</v>
      </c>
    </row>
    <row r="191" spans="1:16" ht="33.75" x14ac:dyDescent="0.25">
      <c r="A191" s="292"/>
      <c r="B191" s="292"/>
      <c r="C191" s="292"/>
      <c r="D191" s="292"/>
      <c r="E191" s="293"/>
      <c r="F191" s="125" t="s">
        <v>789</v>
      </c>
      <c r="G191" s="99" t="s">
        <v>664</v>
      </c>
      <c r="H191" s="100" t="s">
        <v>217</v>
      </c>
      <c r="I191" s="100" t="s">
        <v>185</v>
      </c>
      <c r="J191" s="100" t="s">
        <v>699</v>
      </c>
      <c r="K191" s="100" t="s">
        <v>698</v>
      </c>
      <c r="L191" s="96">
        <v>0</v>
      </c>
      <c r="M191" s="96">
        <v>0</v>
      </c>
      <c r="N191" s="151">
        <v>0</v>
      </c>
      <c r="O191" s="121">
        <v>0</v>
      </c>
      <c r="P191" s="121">
        <v>0</v>
      </c>
    </row>
    <row r="192" spans="1:16" ht="33.75" x14ac:dyDescent="0.25">
      <c r="A192" s="292"/>
      <c r="B192" s="292"/>
      <c r="C192" s="292"/>
      <c r="D192" s="292"/>
      <c r="E192" s="293"/>
      <c r="F192" s="125" t="s">
        <v>786</v>
      </c>
      <c r="G192" s="99" t="s">
        <v>694</v>
      </c>
      <c r="H192" s="100" t="s">
        <v>217</v>
      </c>
      <c r="I192" s="100" t="s">
        <v>185</v>
      </c>
      <c r="J192" s="100" t="s">
        <v>699</v>
      </c>
      <c r="K192" s="100" t="s">
        <v>692</v>
      </c>
      <c r="L192" s="96">
        <v>0</v>
      </c>
      <c r="M192" s="96">
        <v>0</v>
      </c>
      <c r="N192" s="151">
        <v>0</v>
      </c>
      <c r="O192" s="121">
        <v>0</v>
      </c>
      <c r="P192" s="121">
        <v>0</v>
      </c>
    </row>
    <row r="193" spans="1:16" ht="66" customHeight="1" x14ac:dyDescent="0.25">
      <c r="A193" s="284"/>
      <c r="B193" s="284"/>
      <c r="C193" s="284"/>
      <c r="D193" s="292"/>
      <c r="E193" s="286"/>
      <c r="F193" s="125" t="s">
        <v>851</v>
      </c>
      <c r="G193" s="99" t="s">
        <v>788</v>
      </c>
      <c r="H193" s="100" t="s">
        <v>217</v>
      </c>
      <c r="I193" s="100" t="s">
        <v>185</v>
      </c>
      <c r="J193" s="100" t="s">
        <v>699</v>
      </c>
      <c r="K193" s="100" t="s">
        <v>692</v>
      </c>
      <c r="L193" s="96">
        <v>87</v>
      </c>
      <c r="M193" s="96">
        <v>24</v>
      </c>
      <c r="N193" s="151">
        <v>22.965</v>
      </c>
      <c r="O193" s="121">
        <f t="shared" si="4"/>
        <v>26.396551724137929</v>
      </c>
      <c r="P193" s="121">
        <f t="shared" si="5"/>
        <v>95.6875</v>
      </c>
    </row>
    <row r="194" spans="1:16" ht="75.75" customHeight="1" x14ac:dyDescent="0.25">
      <c r="A194" s="130" t="s">
        <v>2</v>
      </c>
      <c r="B194" s="130" t="s">
        <v>662</v>
      </c>
      <c r="C194" s="141" t="s">
        <v>217</v>
      </c>
      <c r="D194" s="141"/>
      <c r="E194" s="124" t="s">
        <v>863</v>
      </c>
      <c r="F194" s="123" t="s">
        <v>783</v>
      </c>
      <c r="G194" s="98" t="s">
        <v>685</v>
      </c>
      <c r="H194" s="98" t="s">
        <v>864</v>
      </c>
      <c r="I194" s="184" t="s">
        <v>185</v>
      </c>
      <c r="J194" s="184"/>
      <c r="K194" s="184"/>
      <c r="L194" s="97">
        <f>L195+L196</f>
        <v>135</v>
      </c>
      <c r="M194" s="97">
        <f>M195+M196</f>
        <v>536.79999999999995</v>
      </c>
      <c r="N194" s="97">
        <f>N195+N196</f>
        <v>536.79999999999995</v>
      </c>
      <c r="O194" s="121">
        <f t="shared" si="4"/>
        <v>397.62962962962962</v>
      </c>
      <c r="P194" s="121">
        <f t="shared" si="5"/>
        <v>100</v>
      </c>
    </row>
    <row r="195" spans="1:16" ht="65.25" customHeight="1" x14ac:dyDescent="0.25">
      <c r="A195" s="188" t="s">
        <v>2</v>
      </c>
      <c r="B195" s="188" t="s">
        <v>662</v>
      </c>
      <c r="C195" s="142" t="s">
        <v>217</v>
      </c>
      <c r="D195" s="142" t="s">
        <v>214</v>
      </c>
      <c r="E195" s="143" t="s">
        <v>828</v>
      </c>
      <c r="F195" s="125" t="s">
        <v>783</v>
      </c>
      <c r="G195" s="99" t="s">
        <v>685</v>
      </c>
      <c r="H195" s="99" t="s">
        <v>864</v>
      </c>
      <c r="I195" s="100" t="s">
        <v>185</v>
      </c>
      <c r="J195" s="100" t="s">
        <v>865</v>
      </c>
      <c r="K195" s="100" t="s">
        <v>692</v>
      </c>
      <c r="L195" s="96">
        <v>0</v>
      </c>
      <c r="M195" s="96">
        <v>100</v>
      </c>
      <c r="N195" s="151">
        <v>100</v>
      </c>
      <c r="O195" s="121">
        <v>0</v>
      </c>
      <c r="P195" s="121">
        <f t="shared" si="5"/>
        <v>100</v>
      </c>
    </row>
    <row r="196" spans="1:16" ht="84" customHeight="1" x14ac:dyDescent="0.25">
      <c r="A196" s="188" t="s">
        <v>2</v>
      </c>
      <c r="B196" s="188" t="s">
        <v>662</v>
      </c>
      <c r="C196" s="188" t="s">
        <v>217</v>
      </c>
      <c r="D196" s="138" t="s">
        <v>668</v>
      </c>
      <c r="E196" s="132" t="s">
        <v>866</v>
      </c>
      <c r="F196" s="125" t="s">
        <v>783</v>
      </c>
      <c r="G196" s="99" t="s">
        <v>685</v>
      </c>
      <c r="H196" s="99" t="s">
        <v>864</v>
      </c>
      <c r="I196" s="100" t="s">
        <v>185</v>
      </c>
      <c r="J196" s="100" t="s">
        <v>867</v>
      </c>
      <c r="K196" s="100" t="s">
        <v>692</v>
      </c>
      <c r="L196" s="96">
        <v>135</v>
      </c>
      <c r="M196" s="96">
        <v>436.8</v>
      </c>
      <c r="N196" s="96">
        <v>436.8</v>
      </c>
      <c r="O196" s="121">
        <f t="shared" si="4"/>
        <v>323.55555555555554</v>
      </c>
      <c r="P196" s="121">
        <f t="shared" si="5"/>
        <v>100</v>
      </c>
    </row>
    <row r="197" spans="1:16" ht="26.25" customHeight="1" x14ac:dyDescent="0.25">
      <c r="A197" s="270" t="s">
        <v>2</v>
      </c>
      <c r="B197" s="270" t="s">
        <v>687</v>
      </c>
      <c r="C197" s="326"/>
      <c r="D197" s="326"/>
      <c r="E197" s="272" t="s">
        <v>696</v>
      </c>
      <c r="F197" s="124" t="s">
        <v>691</v>
      </c>
      <c r="G197" s="98"/>
      <c r="H197" s="144"/>
      <c r="I197" s="144"/>
      <c r="J197" s="144"/>
      <c r="K197" s="145"/>
      <c r="L197" s="97">
        <f>SUM(L198:L202)</f>
        <v>9535</v>
      </c>
      <c r="M197" s="97">
        <f>SUM(M198:M202)</f>
        <v>13267.087</v>
      </c>
      <c r="N197" s="97">
        <f>SUM(N198:N202)</f>
        <v>13179.85</v>
      </c>
      <c r="O197" s="121">
        <f t="shared" si="4"/>
        <v>138.22600943890927</v>
      </c>
      <c r="P197" s="121">
        <f t="shared" si="5"/>
        <v>99.342455506623267</v>
      </c>
    </row>
    <row r="198" spans="1:16" ht="31.5" x14ac:dyDescent="0.25">
      <c r="A198" s="271"/>
      <c r="B198" s="271"/>
      <c r="C198" s="327"/>
      <c r="D198" s="327"/>
      <c r="E198" s="273"/>
      <c r="F198" s="123" t="s">
        <v>782</v>
      </c>
      <c r="G198" s="184" t="s">
        <v>658</v>
      </c>
      <c r="H198" s="184"/>
      <c r="I198" s="184"/>
      <c r="J198" s="144"/>
      <c r="K198" s="145"/>
      <c r="L198" s="97">
        <v>0</v>
      </c>
      <c r="M198" s="97">
        <v>0</v>
      </c>
      <c r="N198" s="239">
        <v>0</v>
      </c>
      <c r="O198" s="121">
        <v>0</v>
      </c>
      <c r="P198" s="121">
        <v>0</v>
      </c>
    </row>
    <row r="199" spans="1:16" ht="42" x14ac:dyDescent="0.25">
      <c r="A199" s="271"/>
      <c r="B199" s="271"/>
      <c r="C199" s="327"/>
      <c r="D199" s="327"/>
      <c r="E199" s="273"/>
      <c r="F199" s="123" t="s">
        <v>783</v>
      </c>
      <c r="G199" s="184" t="s">
        <v>685</v>
      </c>
      <c r="H199" s="184"/>
      <c r="I199" s="184"/>
      <c r="J199" s="144"/>
      <c r="K199" s="145"/>
      <c r="L199" s="97">
        <f>L205+L221</f>
        <v>360</v>
      </c>
      <c r="M199" s="97">
        <f>M205+M221</f>
        <v>370.21199999999999</v>
      </c>
      <c r="N199" s="97">
        <f>N205+N221</f>
        <v>370.21199999999999</v>
      </c>
      <c r="O199" s="121">
        <f t="shared" si="4"/>
        <v>102.83666666666666</v>
      </c>
      <c r="P199" s="121">
        <f t="shared" si="5"/>
        <v>100</v>
      </c>
    </row>
    <row r="200" spans="1:16" ht="31.5" x14ac:dyDescent="0.25">
      <c r="A200" s="271"/>
      <c r="B200" s="271"/>
      <c r="C200" s="327"/>
      <c r="D200" s="327"/>
      <c r="E200" s="273"/>
      <c r="F200" s="146" t="s">
        <v>789</v>
      </c>
      <c r="G200" s="184" t="s">
        <v>664</v>
      </c>
      <c r="H200" s="184"/>
      <c r="I200" s="184"/>
      <c r="J200" s="184"/>
      <c r="K200" s="184"/>
      <c r="L200" s="97">
        <v>0</v>
      </c>
      <c r="M200" s="97">
        <v>0</v>
      </c>
      <c r="N200" s="239">
        <v>0</v>
      </c>
      <c r="O200" s="121">
        <v>0</v>
      </c>
      <c r="P200" s="121">
        <v>0</v>
      </c>
    </row>
    <row r="201" spans="1:16" ht="31.5" x14ac:dyDescent="0.25">
      <c r="A201" s="271"/>
      <c r="B201" s="271"/>
      <c r="C201" s="327"/>
      <c r="D201" s="327"/>
      <c r="E201" s="273"/>
      <c r="F201" s="123" t="s">
        <v>786</v>
      </c>
      <c r="G201" s="98" t="s">
        <v>694</v>
      </c>
      <c r="H201" s="180"/>
      <c r="I201" s="180"/>
      <c r="J201" s="180"/>
      <c r="K201" s="180"/>
      <c r="L201" s="186">
        <f>SUM(L211)</f>
        <v>0</v>
      </c>
      <c r="M201" s="186">
        <f>SUM(M211,M206)</f>
        <v>3927</v>
      </c>
      <c r="N201" s="186">
        <f>SUM(N211,N206)</f>
        <v>3915.9780000000001</v>
      </c>
      <c r="O201" s="121">
        <v>0</v>
      </c>
      <c r="P201" s="121">
        <f t="shared" si="5"/>
        <v>99.719327731092449</v>
      </c>
    </row>
    <row r="202" spans="1:16" ht="60.75" customHeight="1" x14ac:dyDescent="0.25">
      <c r="A202" s="274"/>
      <c r="B202" s="274"/>
      <c r="C202" s="328"/>
      <c r="D202" s="328"/>
      <c r="E202" s="291"/>
      <c r="F202" s="124" t="s">
        <v>851</v>
      </c>
      <c r="G202" s="98" t="s">
        <v>788</v>
      </c>
      <c r="H202" s="180"/>
      <c r="I202" s="180"/>
      <c r="J202" s="180"/>
      <c r="K202" s="180"/>
      <c r="L202" s="186">
        <f>L207+L223</f>
        <v>9175</v>
      </c>
      <c r="M202" s="186">
        <f>M207+M223</f>
        <v>8969.875</v>
      </c>
      <c r="N202" s="186">
        <f>N207+N223</f>
        <v>8893.66</v>
      </c>
      <c r="O202" s="121">
        <f t="shared" si="4"/>
        <v>96.933623978201638</v>
      </c>
      <c r="P202" s="121">
        <f t="shared" si="5"/>
        <v>99.150322607617156</v>
      </c>
    </row>
    <row r="203" spans="1:16" ht="21" customHeight="1" x14ac:dyDescent="0.25">
      <c r="A203" s="270" t="s">
        <v>2</v>
      </c>
      <c r="B203" s="270" t="s">
        <v>687</v>
      </c>
      <c r="C203" s="270" t="s">
        <v>2</v>
      </c>
      <c r="D203" s="326"/>
      <c r="E203" s="272" t="s">
        <v>10</v>
      </c>
      <c r="F203" s="124" t="s">
        <v>691</v>
      </c>
      <c r="G203" s="98"/>
      <c r="H203" s="180"/>
      <c r="I203" s="180"/>
      <c r="J203" s="180"/>
      <c r="K203" s="180"/>
      <c r="L203" s="186">
        <f>SUM(L204:L207)</f>
        <v>3235</v>
      </c>
      <c r="M203" s="186">
        <f>SUM(M204:M207)</f>
        <v>6909.1289999999999</v>
      </c>
      <c r="N203" s="186">
        <f>SUM(N204:N207)</f>
        <v>6821.8919999999998</v>
      </c>
      <c r="O203" s="121">
        <f t="shared" si="4"/>
        <v>210.87765069551776</v>
      </c>
      <c r="P203" s="121">
        <f t="shared" si="5"/>
        <v>98.737366171625979</v>
      </c>
    </row>
    <row r="204" spans="1:16" ht="21" x14ac:dyDescent="0.25">
      <c r="A204" s="319"/>
      <c r="B204" s="319"/>
      <c r="C204" s="319"/>
      <c r="D204" s="319"/>
      <c r="E204" s="329"/>
      <c r="F204" s="125"/>
      <c r="G204" s="98" t="s">
        <v>871</v>
      </c>
      <c r="H204" s="174"/>
      <c r="I204" s="174"/>
      <c r="J204" s="174"/>
      <c r="K204" s="174"/>
      <c r="L204" s="186">
        <v>0</v>
      </c>
      <c r="M204" s="186">
        <v>0</v>
      </c>
      <c r="N204" s="239">
        <v>0</v>
      </c>
      <c r="O204" s="121">
        <v>0</v>
      </c>
      <c r="P204" s="121">
        <v>0</v>
      </c>
    </row>
    <row r="205" spans="1:16" ht="43.5" customHeight="1" x14ac:dyDescent="0.25">
      <c r="A205" s="319"/>
      <c r="B205" s="319"/>
      <c r="C205" s="319"/>
      <c r="D205" s="319"/>
      <c r="E205" s="329"/>
      <c r="F205" s="125" t="s">
        <v>783</v>
      </c>
      <c r="G205" s="98" t="s">
        <v>685</v>
      </c>
      <c r="H205" s="174"/>
      <c r="I205" s="174"/>
      <c r="J205" s="174"/>
      <c r="K205" s="174"/>
      <c r="L205" s="186">
        <f>SUM(L209)</f>
        <v>60</v>
      </c>
      <c r="M205" s="186">
        <f>SUM(M209)</f>
        <v>72.86</v>
      </c>
      <c r="N205" s="186">
        <f>SUM(N209)</f>
        <v>72.86</v>
      </c>
      <c r="O205" s="121">
        <f t="shared" si="4"/>
        <v>121.43333333333332</v>
      </c>
      <c r="P205" s="121">
        <f t="shared" si="5"/>
        <v>100</v>
      </c>
    </row>
    <row r="206" spans="1:16" ht="43.5" customHeight="1" x14ac:dyDescent="0.25">
      <c r="A206" s="319"/>
      <c r="B206" s="319"/>
      <c r="C206" s="319"/>
      <c r="D206" s="319"/>
      <c r="E206" s="329"/>
      <c r="F206" s="125" t="s">
        <v>786</v>
      </c>
      <c r="G206" s="98" t="s">
        <v>694</v>
      </c>
      <c r="H206" s="174"/>
      <c r="I206" s="174"/>
      <c r="J206" s="174"/>
      <c r="K206" s="174"/>
      <c r="L206" s="186">
        <f>SUM(L211)</f>
        <v>0</v>
      </c>
      <c r="M206" s="186">
        <f>SUM(M211,M218)</f>
        <v>3927</v>
      </c>
      <c r="N206" s="186">
        <f>SUM(N211,N218)</f>
        <v>3915.9780000000001</v>
      </c>
      <c r="O206" s="121">
        <v>0</v>
      </c>
      <c r="P206" s="121">
        <f t="shared" si="5"/>
        <v>99.719327731092449</v>
      </c>
    </row>
    <row r="207" spans="1:16" ht="54.75" customHeight="1" x14ac:dyDescent="0.25">
      <c r="A207" s="296"/>
      <c r="B207" s="296"/>
      <c r="C207" s="296"/>
      <c r="D207" s="296"/>
      <c r="E207" s="299"/>
      <c r="F207" s="125" t="s">
        <v>851</v>
      </c>
      <c r="G207" s="98" t="s">
        <v>788</v>
      </c>
      <c r="H207" s="174"/>
      <c r="I207" s="174"/>
      <c r="J207" s="174"/>
      <c r="K207" s="174"/>
      <c r="L207" s="186">
        <f>L212+L213+L216+L214+L215+L217</f>
        <v>3175</v>
      </c>
      <c r="M207" s="186">
        <f>M212+M213+M216+M214+M215+M217</f>
        <v>2909.2689999999998</v>
      </c>
      <c r="N207" s="186">
        <f>N212+N213+N216+N214+N215+N217</f>
        <v>2833.0539999999996</v>
      </c>
      <c r="O207" s="121">
        <f t="shared" si="4"/>
        <v>89.230047244094479</v>
      </c>
      <c r="P207" s="121">
        <f t="shared" si="5"/>
        <v>97.380269751611138</v>
      </c>
    </row>
    <row r="208" spans="1:16" ht="33.75" customHeight="1" x14ac:dyDescent="0.25">
      <c r="A208" s="283" t="s">
        <v>2</v>
      </c>
      <c r="B208" s="283" t="s">
        <v>687</v>
      </c>
      <c r="C208" s="283" t="s">
        <v>2</v>
      </c>
      <c r="D208" s="283" t="s">
        <v>214</v>
      </c>
      <c r="E208" s="285" t="s">
        <v>540</v>
      </c>
      <c r="F208" s="125" t="s">
        <v>782</v>
      </c>
      <c r="G208" s="99" t="s">
        <v>658</v>
      </c>
      <c r="H208" s="138" t="s">
        <v>217</v>
      </c>
      <c r="I208" s="138" t="s">
        <v>217</v>
      </c>
      <c r="J208" s="138" t="s">
        <v>695</v>
      </c>
      <c r="K208" s="101" t="s">
        <v>868</v>
      </c>
      <c r="L208" s="147">
        <v>0</v>
      </c>
      <c r="M208" s="147">
        <v>0</v>
      </c>
      <c r="N208" s="151">
        <v>0</v>
      </c>
      <c r="O208" s="121">
        <v>0</v>
      </c>
      <c r="P208" s="121">
        <v>0</v>
      </c>
    </row>
    <row r="209" spans="1:16" ht="33.75" customHeight="1" x14ac:dyDescent="0.25">
      <c r="A209" s="292"/>
      <c r="B209" s="292"/>
      <c r="C209" s="292"/>
      <c r="D209" s="292"/>
      <c r="E209" s="293"/>
      <c r="F209" s="125" t="s">
        <v>783</v>
      </c>
      <c r="G209" s="100" t="s">
        <v>685</v>
      </c>
      <c r="H209" s="138" t="s">
        <v>217</v>
      </c>
      <c r="I209" s="138" t="s">
        <v>217</v>
      </c>
      <c r="J209" s="138" t="s">
        <v>695</v>
      </c>
      <c r="K209" s="101" t="s">
        <v>868</v>
      </c>
      <c r="L209" s="147">
        <v>60</v>
      </c>
      <c r="M209" s="147">
        <v>72.86</v>
      </c>
      <c r="N209" s="151">
        <v>72.86</v>
      </c>
      <c r="O209" s="121">
        <f t="shared" si="4"/>
        <v>121.43333333333332</v>
      </c>
      <c r="P209" s="121">
        <f t="shared" si="5"/>
        <v>100</v>
      </c>
    </row>
    <row r="210" spans="1:16" ht="66" customHeight="1" x14ac:dyDescent="0.25">
      <c r="A210" s="292"/>
      <c r="B210" s="292"/>
      <c r="C210" s="292"/>
      <c r="D210" s="292"/>
      <c r="E210" s="293"/>
      <c r="F210" s="148" t="s">
        <v>789</v>
      </c>
      <c r="G210" s="99" t="s">
        <v>664</v>
      </c>
      <c r="H210" s="138" t="s">
        <v>217</v>
      </c>
      <c r="I210" s="138" t="s">
        <v>217</v>
      </c>
      <c r="J210" s="138" t="s">
        <v>695</v>
      </c>
      <c r="K210" s="101" t="s">
        <v>684</v>
      </c>
      <c r="L210" s="147">
        <v>0</v>
      </c>
      <c r="M210" s="147">
        <v>0</v>
      </c>
      <c r="N210" s="151">
        <v>0</v>
      </c>
      <c r="O210" s="121">
        <v>0</v>
      </c>
      <c r="P210" s="121">
        <v>0</v>
      </c>
    </row>
    <row r="211" spans="1:16" ht="33.75" x14ac:dyDescent="0.25">
      <c r="A211" s="292"/>
      <c r="B211" s="292"/>
      <c r="C211" s="292"/>
      <c r="D211" s="292"/>
      <c r="E211" s="293"/>
      <c r="F211" s="125" t="s">
        <v>786</v>
      </c>
      <c r="G211" s="99" t="s">
        <v>694</v>
      </c>
      <c r="H211" s="138" t="s">
        <v>217</v>
      </c>
      <c r="I211" s="138" t="s">
        <v>217</v>
      </c>
      <c r="J211" s="138" t="s">
        <v>695</v>
      </c>
      <c r="K211" s="101" t="s">
        <v>684</v>
      </c>
      <c r="L211" s="147">
        <v>0</v>
      </c>
      <c r="M211" s="147">
        <v>0</v>
      </c>
      <c r="N211" s="151">
        <v>0</v>
      </c>
      <c r="O211" s="121">
        <v>0</v>
      </c>
      <c r="P211" s="121">
        <v>0</v>
      </c>
    </row>
    <row r="212" spans="1:16" ht="45" x14ac:dyDescent="0.25">
      <c r="A212" s="284"/>
      <c r="B212" s="284"/>
      <c r="C212" s="284"/>
      <c r="D212" s="284"/>
      <c r="E212" s="286"/>
      <c r="F212" s="125" t="s">
        <v>787</v>
      </c>
      <c r="G212" s="99" t="s">
        <v>788</v>
      </c>
      <c r="H212" s="131" t="s">
        <v>217</v>
      </c>
      <c r="I212" s="131" t="s">
        <v>217</v>
      </c>
      <c r="J212" s="131" t="s">
        <v>695</v>
      </c>
      <c r="K212" s="149" t="s">
        <v>684</v>
      </c>
      <c r="L212" s="150">
        <v>130</v>
      </c>
      <c r="M212" s="150">
        <v>130</v>
      </c>
      <c r="N212" s="151">
        <v>130</v>
      </c>
      <c r="O212" s="121">
        <f t="shared" si="4"/>
        <v>100</v>
      </c>
      <c r="P212" s="121">
        <f t="shared" si="5"/>
        <v>100</v>
      </c>
    </row>
    <row r="213" spans="1:16" ht="80.25" customHeight="1" x14ac:dyDescent="0.25">
      <c r="A213" s="175" t="s">
        <v>2</v>
      </c>
      <c r="B213" s="175" t="s">
        <v>687</v>
      </c>
      <c r="C213" s="175" t="s">
        <v>2</v>
      </c>
      <c r="D213" s="175" t="s">
        <v>668</v>
      </c>
      <c r="E213" s="177" t="s">
        <v>163</v>
      </c>
      <c r="F213" s="125" t="s">
        <v>787</v>
      </c>
      <c r="G213" s="99" t="s">
        <v>788</v>
      </c>
      <c r="H213" s="131" t="s">
        <v>217</v>
      </c>
      <c r="I213" s="131" t="s">
        <v>217</v>
      </c>
      <c r="J213" s="131" t="s">
        <v>869</v>
      </c>
      <c r="K213" s="149" t="s">
        <v>688</v>
      </c>
      <c r="L213" s="151">
        <v>2984</v>
      </c>
      <c r="M213" s="150">
        <v>2209.8649999999998</v>
      </c>
      <c r="N213" s="150">
        <v>2209.8649999999998</v>
      </c>
      <c r="O213" s="121">
        <f t="shared" si="4"/>
        <v>74.05713806970509</v>
      </c>
      <c r="P213" s="121">
        <f t="shared" si="5"/>
        <v>100</v>
      </c>
    </row>
    <row r="214" spans="1:16" ht="80.25" customHeight="1" x14ac:dyDescent="0.25">
      <c r="A214" s="175" t="s">
        <v>2</v>
      </c>
      <c r="B214" s="175" t="s">
        <v>687</v>
      </c>
      <c r="C214" s="175" t="s">
        <v>2</v>
      </c>
      <c r="D214" s="175" t="s">
        <v>662</v>
      </c>
      <c r="E214" s="177" t="s">
        <v>226</v>
      </c>
      <c r="F214" s="125" t="s">
        <v>787</v>
      </c>
      <c r="G214" s="194" t="s">
        <v>788</v>
      </c>
      <c r="H214" s="131" t="s">
        <v>217</v>
      </c>
      <c r="I214" s="131" t="s">
        <v>217</v>
      </c>
      <c r="J214" s="149" t="s">
        <v>936</v>
      </c>
      <c r="K214" s="149" t="s">
        <v>692</v>
      </c>
      <c r="L214" s="151">
        <v>61</v>
      </c>
      <c r="M214" s="150">
        <v>138.876</v>
      </c>
      <c r="N214" s="150">
        <v>111.798</v>
      </c>
      <c r="O214" s="121">
        <f t="shared" si="4"/>
        <v>183.27540983606559</v>
      </c>
      <c r="P214" s="121">
        <f t="shared" si="5"/>
        <v>80.502030588438615</v>
      </c>
    </row>
    <row r="215" spans="1:16" ht="80.25" customHeight="1" x14ac:dyDescent="0.25">
      <c r="A215" s="175" t="s">
        <v>2</v>
      </c>
      <c r="B215" s="175" t="s">
        <v>687</v>
      </c>
      <c r="C215" s="175" t="s">
        <v>2</v>
      </c>
      <c r="D215" s="175" t="s">
        <v>687</v>
      </c>
      <c r="E215" s="132" t="s">
        <v>192</v>
      </c>
      <c r="F215" s="125" t="s">
        <v>787</v>
      </c>
      <c r="G215" s="194" t="s">
        <v>788</v>
      </c>
      <c r="H215" s="131" t="s">
        <v>217</v>
      </c>
      <c r="I215" s="131" t="s">
        <v>217</v>
      </c>
      <c r="J215" s="149" t="s">
        <v>937</v>
      </c>
      <c r="K215" s="149" t="s">
        <v>692</v>
      </c>
      <c r="L215" s="151">
        <v>0</v>
      </c>
      <c r="M215" s="150">
        <v>247</v>
      </c>
      <c r="N215" s="150">
        <v>198.84100000000001</v>
      </c>
      <c r="O215" s="121">
        <v>0</v>
      </c>
      <c r="P215" s="121">
        <f t="shared" si="5"/>
        <v>80.502429149797578</v>
      </c>
    </row>
    <row r="216" spans="1:16" ht="80.25" customHeight="1" x14ac:dyDescent="0.25">
      <c r="A216" s="175" t="s">
        <v>2</v>
      </c>
      <c r="B216" s="175" t="s">
        <v>687</v>
      </c>
      <c r="C216" s="175" t="s">
        <v>2</v>
      </c>
      <c r="D216" s="175" t="s">
        <v>4</v>
      </c>
      <c r="E216" s="132" t="s">
        <v>866</v>
      </c>
      <c r="F216" s="125" t="s">
        <v>787</v>
      </c>
      <c r="G216" s="194" t="s">
        <v>788</v>
      </c>
      <c r="H216" s="131" t="s">
        <v>217</v>
      </c>
      <c r="I216" s="131" t="s">
        <v>217</v>
      </c>
      <c r="J216" s="149" t="s">
        <v>938</v>
      </c>
      <c r="K216" s="149" t="s">
        <v>692</v>
      </c>
      <c r="L216" s="151">
        <v>0</v>
      </c>
      <c r="M216" s="150">
        <v>183.52799999999999</v>
      </c>
      <c r="N216" s="150">
        <v>182.55</v>
      </c>
      <c r="O216" s="121">
        <v>0</v>
      </c>
      <c r="P216" s="121">
        <f t="shared" si="5"/>
        <v>99.467111285471432</v>
      </c>
    </row>
    <row r="217" spans="1:16" ht="80.25" customHeight="1" x14ac:dyDescent="0.25">
      <c r="A217" s="283" t="s">
        <v>2</v>
      </c>
      <c r="B217" s="283" t="s">
        <v>687</v>
      </c>
      <c r="C217" s="283" t="s">
        <v>2</v>
      </c>
      <c r="D217" s="283" t="s">
        <v>701</v>
      </c>
      <c r="E217" s="302" t="s">
        <v>939</v>
      </c>
      <c r="F217" s="125" t="s">
        <v>787</v>
      </c>
      <c r="G217" s="194" t="s">
        <v>788</v>
      </c>
      <c r="H217" s="131" t="s">
        <v>217</v>
      </c>
      <c r="I217" s="131" t="s">
        <v>217</v>
      </c>
      <c r="J217" s="149" t="s">
        <v>940</v>
      </c>
      <c r="K217" s="149" t="s">
        <v>692</v>
      </c>
      <c r="L217" s="150">
        <v>0</v>
      </c>
      <c r="M217" s="150">
        <v>0</v>
      </c>
      <c r="N217" s="150">
        <v>0</v>
      </c>
      <c r="O217" s="121">
        <v>0</v>
      </c>
      <c r="P217" s="121">
        <v>0</v>
      </c>
    </row>
    <row r="218" spans="1:16" ht="80.25" customHeight="1" x14ac:dyDescent="0.25">
      <c r="A218" s="284"/>
      <c r="B218" s="284"/>
      <c r="C218" s="284"/>
      <c r="D218" s="296"/>
      <c r="E218" s="330"/>
      <c r="F218" s="125" t="s">
        <v>786</v>
      </c>
      <c r="G218" s="194" t="s">
        <v>694</v>
      </c>
      <c r="H218" s="131" t="s">
        <v>217</v>
      </c>
      <c r="I218" s="131" t="s">
        <v>217</v>
      </c>
      <c r="J218" s="149" t="s">
        <v>940</v>
      </c>
      <c r="K218" s="149" t="s">
        <v>692</v>
      </c>
      <c r="L218" s="150">
        <v>0</v>
      </c>
      <c r="M218" s="150">
        <v>3927</v>
      </c>
      <c r="N218" s="150">
        <v>3915.9780000000001</v>
      </c>
      <c r="O218" s="121">
        <v>0</v>
      </c>
      <c r="P218" s="121">
        <f t="shared" si="5"/>
        <v>99.719327731092449</v>
      </c>
    </row>
    <row r="219" spans="1:16" x14ac:dyDescent="0.25">
      <c r="A219" s="270" t="s">
        <v>2</v>
      </c>
      <c r="B219" s="270" t="s">
        <v>687</v>
      </c>
      <c r="C219" s="270" t="s">
        <v>686</v>
      </c>
      <c r="D219" s="270"/>
      <c r="E219" s="287" t="s">
        <v>590</v>
      </c>
      <c r="F219" s="123"/>
      <c r="G219" s="184" t="s">
        <v>788</v>
      </c>
      <c r="H219" s="184" t="s">
        <v>217</v>
      </c>
      <c r="I219" s="98" t="s">
        <v>217</v>
      </c>
      <c r="J219" s="184" t="s">
        <v>693</v>
      </c>
      <c r="K219" s="98" t="s">
        <v>692</v>
      </c>
      <c r="L219" s="97">
        <f>L222</f>
        <v>61</v>
      </c>
      <c r="M219" s="97">
        <v>0</v>
      </c>
      <c r="N219" s="239">
        <v>0</v>
      </c>
      <c r="O219" s="121">
        <f t="shared" ref="O219:O240" si="6">N219/L219*100</f>
        <v>0</v>
      </c>
      <c r="P219" s="121">
        <v>0</v>
      </c>
    </row>
    <row r="220" spans="1:16" ht="36.75" customHeight="1" x14ac:dyDescent="0.25">
      <c r="A220" s="274"/>
      <c r="B220" s="274"/>
      <c r="C220" s="274"/>
      <c r="D220" s="274"/>
      <c r="E220" s="289"/>
      <c r="F220" s="125" t="s">
        <v>783</v>
      </c>
      <c r="G220" s="184" t="s">
        <v>685</v>
      </c>
      <c r="H220" s="98" t="s">
        <v>812</v>
      </c>
      <c r="I220" s="98" t="s">
        <v>872</v>
      </c>
      <c r="J220" s="184" t="s">
        <v>693</v>
      </c>
      <c r="K220" s="98" t="s">
        <v>692</v>
      </c>
      <c r="L220" s="97">
        <f>SUM(L221)</f>
        <v>300</v>
      </c>
      <c r="M220" s="97">
        <f>SUM(M221)</f>
        <v>297.35199999999998</v>
      </c>
      <c r="N220" s="97">
        <f>SUM(N221)</f>
        <v>297.35199999999998</v>
      </c>
      <c r="O220" s="121">
        <f t="shared" si="6"/>
        <v>99.11733333333332</v>
      </c>
      <c r="P220" s="121">
        <f t="shared" ref="P220:P240" si="7">N220/M220*100</f>
        <v>100</v>
      </c>
    </row>
    <row r="221" spans="1:16" ht="61.5" customHeight="1" x14ac:dyDescent="0.25">
      <c r="A221" s="270" t="s">
        <v>2</v>
      </c>
      <c r="B221" s="270" t="s">
        <v>687</v>
      </c>
      <c r="C221" s="270" t="s">
        <v>686</v>
      </c>
      <c r="D221" s="270" t="s">
        <v>214</v>
      </c>
      <c r="E221" s="178" t="s">
        <v>715</v>
      </c>
      <c r="F221" s="129" t="s">
        <v>161</v>
      </c>
      <c r="G221" s="100" t="s">
        <v>685</v>
      </c>
      <c r="H221" s="99" t="s">
        <v>807</v>
      </c>
      <c r="I221" s="99" t="s">
        <v>873</v>
      </c>
      <c r="J221" s="99" t="s">
        <v>874</v>
      </c>
      <c r="K221" s="99" t="s">
        <v>875</v>
      </c>
      <c r="L221" s="96">
        <v>300</v>
      </c>
      <c r="M221" s="96">
        <v>297.35199999999998</v>
      </c>
      <c r="N221" s="151">
        <v>297.35199999999998</v>
      </c>
      <c r="O221" s="121">
        <f t="shared" si="6"/>
        <v>99.11733333333332</v>
      </c>
      <c r="P221" s="121">
        <f t="shared" si="7"/>
        <v>100</v>
      </c>
    </row>
    <row r="222" spans="1:16" ht="61.5" customHeight="1" x14ac:dyDescent="0.25">
      <c r="A222" s="274"/>
      <c r="B222" s="274"/>
      <c r="C222" s="274"/>
      <c r="D222" s="274"/>
      <c r="E222" s="179"/>
      <c r="F222" s="129" t="s">
        <v>787</v>
      </c>
      <c r="G222" s="100" t="s">
        <v>788</v>
      </c>
      <c r="H222" s="99" t="s">
        <v>217</v>
      </c>
      <c r="I222" s="99" t="s">
        <v>217</v>
      </c>
      <c r="J222" s="99" t="s">
        <v>870</v>
      </c>
      <c r="K222" s="99" t="s">
        <v>692</v>
      </c>
      <c r="L222" s="96">
        <v>61</v>
      </c>
      <c r="M222" s="96">
        <v>0</v>
      </c>
      <c r="N222" s="151">
        <v>0</v>
      </c>
      <c r="O222" s="121">
        <f t="shared" si="6"/>
        <v>0</v>
      </c>
      <c r="P222" s="121">
        <v>0</v>
      </c>
    </row>
    <row r="223" spans="1:16" ht="49.5" customHeight="1" x14ac:dyDescent="0.25">
      <c r="A223" s="175" t="s">
        <v>2</v>
      </c>
      <c r="B223" s="175" t="s">
        <v>687</v>
      </c>
      <c r="C223" s="175" t="s">
        <v>941</v>
      </c>
      <c r="D223" s="175"/>
      <c r="E223" s="182" t="s">
        <v>942</v>
      </c>
      <c r="F223" s="132"/>
      <c r="G223" s="99"/>
      <c r="H223" s="131"/>
      <c r="I223" s="131"/>
      <c r="J223" s="131"/>
      <c r="K223" s="149"/>
      <c r="L223" s="245">
        <f>L224</f>
        <v>6000</v>
      </c>
      <c r="M223" s="245">
        <f>M224</f>
        <v>6060.6059999999998</v>
      </c>
      <c r="N223" s="245">
        <f>N224</f>
        <v>6060.6059999999998</v>
      </c>
      <c r="O223" s="121">
        <f t="shared" si="6"/>
        <v>101.01009999999999</v>
      </c>
      <c r="P223" s="121">
        <f t="shared" si="7"/>
        <v>100</v>
      </c>
    </row>
    <row r="224" spans="1:16" ht="45" x14ac:dyDescent="0.25">
      <c r="A224" s="175" t="s">
        <v>2</v>
      </c>
      <c r="B224" s="175" t="s">
        <v>687</v>
      </c>
      <c r="C224" s="175" t="s">
        <v>941</v>
      </c>
      <c r="D224" s="175" t="s">
        <v>214</v>
      </c>
      <c r="E224" s="177" t="s">
        <v>943</v>
      </c>
      <c r="F224" s="125" t="s">
        <v>787</v>
      </c>
      <c r="G224" s="99" t="s">
        <v>788</v>
      </c>
      <c r="H224" s="131" t="s">
        <v>217</v>
      </c>
      <c r="I224" s="131" t="s">
        <v>217</v>
      </c>
      <c r="J224" s="149" t="s">
        <v>944</v>
      </c>
      <c r="K224" s="149" t="s">
        <v>692</v>
      </c>
      <c r="L224" s="96">
        <v>6000</v>
      </c>
      <c r="M224" s="150">
        <v>6060.6059999999998</v>
      </c>
      <c r="N224" s="96">
        <v>6060.6059999999998</v>
      </c>
      <c r="O224" s="121">
        <f t="shared" si="6"/>
        <v>101.01009999999999</v>
      </c>
      <c r="P224" s="121">
        <f t="shared" si="7"/>
        <v>100</v>
      </c>
    </row>
    <row r="225" spans="1:16" ht="15" customHeight="1" x14ac:dyDescent="0.25">
      <c r="A225" s="270" t="s">
        <v>2</v>
      </c>
      <c r="B225" s="270" t="s">
        <v>4</v>
      </c>
      <c r="C225" s="270"/>
      <c r="D225" s="270"/>
      <c r="E225" s="272" t="s">
        <v>9</v>
      </c>
      <c r="F225" s="124" t="s">
        <v>691</v>
      </c>
      <c r="G225" s="184"/>
      <c r="H225" s="184"/>
      <c r="I225" s="184"/>
      <c r="J225" s="184"/>
      <c r="K225" s="184"/>
      <c r="L225" s="97">
        <f>SUM(L226:L227)</f>
        <v>16303.8</v>
      </c>
      <c r="M225" s="97">
        <f>SUM(M226:M227)</f>
        <v>18975.199000000001</v>
      </c>
      <c r="N225" s="97">
        <f>SUM(N226:N227)</f>
        <v>18391.166000000001</v>
      </c>
      <c r="O225" s="121">
        <f t="shared" si="6"/>
        <v>112.80294164550597</v>
      </c>
      <c r="P225" s="121">
        <f t="shared" si="7"/>
        <v>96.92212450578252</v>
      </c>
    </row>
    <row r="226" spans="1:16" ht="31.5" x14ac:dyDescent="0.25">
      <c r="A226" s="271"/>
      <c r="B226" s="271"/>
      <c r="C226" s="271"/>
      <c r="D226" s="271"/>
      <c r="E226" s="273"/>
      <c r="F226" s="123" t="s">
        <v>782</v>
      </c>
      <c r="G226" s="184" t="s">
        <v>658</v>
      </c>
      <c r="H226" s="184"/>
      <c r="I226" s="184"/>
      <c r="J226" s="184"/>
      <c r="K226" s="184"/>
      <c r="L226" s="97">
        <v>0</v>
      </c>
      <c r="M226" s="97">
        <v>0</v>
      </c>
      <c r="N226" s="239">
        <v>0</v>
      </c>
      <c r="O226" s="121">
        <v>0</v>
      </c>
      <c r="P226" s="121">
        <v>0</v>
      </c>
    </row>
    <row r="227" spans="1:16" ht="42" x14ac:dyDescent="0.25">
      <c r="A227" s="274"/>
      <c r="B227" s="274"/>
      <c r="C227" s="274"/>
      <c r="D227" s="274"/>
      <c r="E227" s="291"/>
      <c r="F227" s="123" t="s">
        <v>783</v>
      </c>
      <c r="G227" s="184" t="s">
        <v>685</v>
      </c>
      <c r="H227" s="184"/>
      <c r="I227" s="184"/>
      <c r="J227" s="184"/>
      <c r="K227" s="184"/>
      <c r="L227" s="97">
        <f>SUM(L229,L233,L239)</f>
        <v>16303.8</v>
      </c>
      <c r="M227" s="97">
        <f>SUM(M229,M233,M239)</f>
        <v>18975.199000000001</v>
      </c>
      <c r="N227" s="97">
        <f>SUM(N229,N233,N239)</f>
        <v>18391.166000000001</v>
      </c>
      <c r="O227" s="121">
        <f t="shared" si="6"/>
        <v>112.80294164550597</v>
      </c>
      <c r="P227" s="121">
        <f t="shared" si="7"/>
        <v>96.92212450578252</v>
      </c>
    </row>
    <row r="228" spans="1:16" ht="34.5" customHeight="1" x14ac:dyDescent="0.25">
      <c r="A228" s="270" t="s">
        <v>2</v>
      </c>
      <c r="B228" s="270" t="s">
        <v>4</v>
      </c>
      <c r="C228" s="331" t="s">
        <v>2</v>
      </c>
      <c r="D228" s="270"/>
      <c r="E228" s="272" t="s">
        <v>690</v>
      </c>
      <c r="F228" s="123" t="s">
        <v>782</v>
      </c>
      <c r="G228" s="184" t="s">
        <v>658</v>
      </c>
      <c r="H228" s="184"/>
      <c r="I228" s="184"/>
      <c r="J228" s="184"/>
      <c r="K228" s="184"/>
      <c r="L228" s="97">
        <f>SUM(L230)</f>
        <v>0</v>
      </c>
      <c r="M228" s="97">
        <f>SUM(M230)</f>
        <v>0</v>
      </c>
      <c r="N228" s="239">
        <v>0</v>
      </c>
      <c r="O228" s="121">
        <v>0</v>
      </c>
      <c r="P228" s="121">
        <v>0</v>
      </c>
    </row>
    <row r="229" spans="1:16" ht="42" x14ac:dyDescent="0.25">
      <c r="A229" s="274"/>
      <c r="B229" s="274"/>
      <c r="C229" s="332"/>
      <c r="D229" s="274"/>
      <c r="E229" s="291"/>
      <c r="F229" s="123" t="s">
        <v>783</v>
      </c>
      <c r="G229" s="184" t="s">
        <v>685</v>
      </c>
      <c r="H229" s="184"/>
      <c r="I229" s="184"/>
      <c r="J229" s="184"/>
      <c r="K229" s="184"/>
      <c r="L229" s="97">
        <f>SUM(L231)</f>
        <v>2836</v>
      </c>
      <c r="M229" s="97">
        <f>SUM(M231)</f>
        <v>3690.05</v>
      </c>
      <c r="N229" s="97">
        <f>SUM(N231)</f>
        <v>3626.1990000000001</v>
      </c>
      <c r="O229" s="121">
        <f t="shared" si="6"/>
        <v>127.86315232722146</v>
      </c>
      <c r="P229" s="121">
        <f t="shared" si="7"/>
        <v>98.269644042763645</v>
      </c>
    </row>
    <row r="230" spans="1:16" ht="33.75" x14ac:dyDescent="0.25">
      <c r="A230" s="283" t="s">
        <v>2</v>
      </c>
      <c r="B230" s="283" t="s">
        <v>4</v>
      </c>
      <c r="C230" s="283" t="s">
        <v>2</v>
      </c>
      <c r="D230" s="283" t="s">
        <v>214</v>
      </c>
      <c r="E230" s="285" t="s">
        <v>594</v>
      </c>
      <c r="F230" s="125" t="s">
        <v>782</v>
      </c>
      <c r="G230" s="100" t="s">
        <v>658</v>
      </c>
      <c r="H230" s="100" t="s">
        <v>2</v>
      </c>
      <c r="I230" s="100" t="s">
        <v>189</v>
      </c>
      <c r="J230" s="100" t="s">
        <v>689</v>
      </c>
      <c r="K230" s="99" t="s">
        <v>945</v>
      </c>
      <c r="L230" s="96">
        <v>0</v>
      </c>
      <c r="M230" s="96">
        <v>0</v>
      </c>
      <c r="N230" s="151">
        <v>0</v>
      </c>
      <c r="O230" s="121">
        <v>0</v>
      </c>
      <c r="P230" s="121">
        <v>0</v>
      </c>
    </row>
    <row r="231" spans="1:16" ht="33.75" x14ac:dyDescent="0.25">
      <c r="A231" s="284"/>
      <c r="B231" s="284"/>
      <c r="C231" s="284"/>
      <c r="D231" s="284"/>
      <c r="E231" s="286"/>
      <c r="F231" s="125" t="s">
        <v>783</v>
      </c>
      <c r="G231" s="100" t="s">
        <v>685</v>
      </c>
      <c r="H231" s="100" t="s">
        <v>2</v>
      </c>
      <c r="I231" s="100" t="s">
        <v>189</v>
      </c>
      <c r="J231" s="100" t="s">
        <v>689</v>
      </c>
      <c r="K231" s="99" t="s">
        <v>877</v>
      </c>
      <c r="L231" s="96">
        <v>2836</v>
      </c>
      <c r="M231" s="96">
        <v>3690.05</v>
      </c>
      <c r="N231" s="151">
        <v>3626.1990000000001</v>
      </c>
      <c r="O231" s="121">
        <f t="shared" si="6"/>
        <v>127.86315232722146</v>
      </c>
      <c r="P231" s="121">
        <f t="shared" si="7"/>
        <v>98.269644042763645</v>
      </c>
    </row>
    <row r="232" spans="1:16" ht="56.25" customHeight="1" x14ac:dyDescent="0.25">
      <c r="A232" s="270" t="s">
        <v>2</v>
      </c>
      <c r="B232" s="270" t="s">
        <v>4</v>
      </c>
      <c r="C232" s="270" t="s">
        <v>185</v>
      </c>
      <c r="D232" s="270"/>
      <c r="E232" s="272" t="s">
        <v>598</v>
      </c>
      <c r="F232" s="123" t="s">
        <v>782</v>
      </c>
      <c r="G232" s="184" t="s">
        <v>658</v>
      </c>
      <c r="H232" s="184"/>
      <c r="I232" s="184"/>
      <c r="J232" s="184"/>
      <c r="K232" s="98"/>
      <c r="L232" s="97">
        <v>0</v>
      </c>
      <c r="M232" s="97">
        <v>0</v>
      </c>
      <c r="N232" s="239">
        <v>0</v>
      </c>
      <c r="O232" s="121">
        <v>0</v>
      </c>
      <c r="P232" s="121">
        <v>0</v>
      </c>
    </row>
    <row r="233" spans="1:16" ht="42" x14ac:dyDescent="0.25">
      <c r="A233" s="274"/>
      <c r="B233" s="274"/>
      <c r="C233" s="274"/>
      <c r="D233" s="274"/>
      <c r="E233" s="291"/>
      <c r="F233" s="123" t="s">
        <v>783</v>
      </c>
      <c r="G233" s="184" t="s">
        <v>685</v>
      </c>
      <c r="H233" s="184"/>
      <c r="I233" s="184"/>
      <c r="J233" s="184"/>
      <c r="K233" s="98"/>
      <c r="L233" s="97">
        <f>SUM(L234,L235,L236,L237)</f>
        <v>11967.8</v>
      </c>
      <c r="M233" s="97">
        <f>SUM(M234,M235,M236,M237)</f>
        <v>13682.449000000001</v>
      </c>
      <c r="N233" s="97">
        <f>SUM(N234,N235,N236,N237)</f>
        <v>13208.906999999999</v>
      </c>
      <c r="O233" s="121">
        <f t="shared" si="6"/>
        <v>110.37038553451761</v>
      </c>
      <c r="P233" s="121">
        <f t="shared" si="7"/>
        <v>96.539055252462475</v>
      </c>
    </row>
    <row r="234" spans="1:16" ht="45" customHeight="1" x14ac:dyDescent="0.25">
      <c r="A234" s="175"/>
      <c r="B234" s="175"/>
      <c r="C234" s="175"/>
      <c r="D234" s="175"/>
      <c r="E234" s="177"/>
      <c r="F234" s="125" t="s">
        <v>782</v>
      </c>
      <c r="G234" s="100" t="s">
        <v>685</v>
      </c>
      <c r="H234" s="100" t="s">
        <v>217</v>
      </c>
      <c r="I234" s="100" t="s">
        <v>237</v>
      </c>
      <c r="J234" s="99" t="s">
        <v>878</v>
      </c>
      <c r="K234" s="99" t="s">
        <v>879</v>
      </c>
      <c r="L234" s="96">
        <v>2505.5</v>
      </c>
      <c r="M234" s="96">
        <v>2651.2660000000001</v>
      </c>
      <c r="N234" s="96">
        <v>2651.2660000000001</v>
      </c>
      <c r="O234" s="121">
        <f t="shared" si="6"/>
        <v>105.81784075034923</v>
      </c>
      <c r="P234" s="121">
        <f t="shared" si="7"/>
        <v>100</v>
      </c>
    </row>
    <row r="235" spans="1:16" ht="67.5" x14ac:dyDescent="0.25">
      <c r="A235" s="175"/>
      <c r="B235" s="175"/>
      <c r="C235" s="175"/>
      <c r="D235" s="175"/>
      <c r="E235" s="183"/>
      <c r="F235" s="125" t="s">
        <v>783</v>
      </c>
      <c r="G235" s="100" t="s">
        <v>685</v>
      </c>
      <c r="H235" s="100" t="s">
        <v>217</v>
      </c>
      <c r="I235" s="100" t="s">
        <v>237</v>
      </c>
      <c r="J235" s="99" t="s">
        <v>880</v>
      </c>
      <c r="K235" s="99" t="s">
        <v>881</v>
      </c>
      <c r="L235" s="96">
        <v>9127.2999999999993</v>
      </c>
      <c r="M235" s="96">
        <v>10786.183000000001</v>
      </c>
      <c r="N235" s="96">
        <v>10312.651</v>
      </c>
      <c r="O235" s="121">
        <f t="shared" si="6"/>
        <v>112.98687454121155</v>
      </c>
      <c r="P235" s="121">
        <f t="shared" si="7"/>
        <v>95.609827869599457</v>
      </c>
    </row>
    <row r="236" spans="1:16" ht="33.75" x14ac:dyDescent="0.25">
      <c r="A236" s="100" t="s">
        <v>2</v>
      </c>
      <c r="B236" s="100" t="s">
        <v>4</v>
      </c>
      <c r="C236" s="100" t="s">
        <v>185</v>
      </c>
      <c r="D236" s="175" t="s">
        <v>701</v>
      </c>
      <c r="E236" s="132" t="s">
        <v>828</v>
      </c>
      <c r="F236" s="125" t="s">
        <v>783</v>
      </c>
      <c r="G236" s="100" t="s">
        <v>685</v>
      </c>
      <c r="H236" s="100" t="s">
        <v>217</v>
      </c>
      <c r="I236" s="100" t="s">
        <v>237</v>
      </c>
      <c r="J236" s="99" t="s">
        <v>882</v>
      </c>
      <c r="K236" s="99" t="s">
        <v>883</v>
      </c>
      <c r="L236" s="96">
        <v>250</v>
      </c>
      <c r="M236" s="96">
        <v>150</v>
      </c>
      <c r="N236" s="96">
        <v>149.99</v>
      </c>
      <c r="O236" s="121">
        <f t="shared" si="6"/>
        <v>59.996000000000002</v>
      </c>
      <c r="P236" s="121">
        <f t="shared" si="7"/>
        <v>99.993333333333339</v>
      </c>
    </row>
    <row r="237" spans="1:16" ht="33.75" x14ac:dyDescent="0.25">
      <c r="A237" s="100" t="s">
        <v>2</v>
      </c>
      <c r="B237" s="100" t="s">
        <v>4</v>
      </c>
      <c r="C237" s="100" t="s">
        <v>185</v>
      </c>
      <c r="D237" s="175" t="s">
        <v>711</v>
      </c>
      <c r="E237" s="132" t="s">
        <v>946</v>
      </c>
      <c r="F237" s="125" t="s">
        <v>783</v>
      </c>
      <c r="G237" s="100" t="s">
        <v>685</v>
      </c>
      <c r="H237" s="100" t="s">
        <v>217</v>
      </c>
      <c r="I237" s="100" t="s">
        <v>237</v>
      </c>
      <c r="J237" s="99" t="s">
        <v>947</v>
      </c>
      <c r="K237" s="99" t="s">
        <v>883</v>
      </c>
      <c r="L237" s="96">
        <v>85</v>
      </c>
      <c r="M237" s="96">
        <v>95</v>
      </c>
      <c r="N237" s="96">
        <v>95</v>
      </c>
      <c r="O237" s="121">
        <f t="shared" si="6"/>
        <v>111.76470588235294</v>
      </c>
      <c r="P237" s="121">
        <f t="shared" si="7"/>
        <v>100</v>
      </c>
    </row>
    <row r="238" spans="1:16" ht="45.75" customHeight="1" x14ac:dyDescent="0.25">
      <c r="A238" s="270" t="s">
        <v>2</v>
      </c>
      <c r="B238" s="270" t="s">
        <v>4</v>
      </c>
      <c r="C238" s="270" t="s">
        <v>189</v>
      </c>
      <c r="D238" s="270"/>
      <c r="E238" s="272" t="s">
        <v>602</v>
      </c>
      <c r="F238" s="123" t="s">
        <v>814</v>
      </c>
      <c r="G238" s="184" t="s">
        <v>658</v>
      </c>
      <c r="H238" s="184"/>
      <c r="I238" s="184"/>
      <c r="J238" s="184"/>
      <c r="K238" s="98"/>
      <c r="L238" s="97">
        <v>0</v>
      </c>
      <c r="M238" s="97">
        <v>0</v>
      </c>
      <c r="N238" s="239">
        <v>0</v>
      </c>
      <c r="O238" s="121">
        <v>0</v>
      </c>
      <c r="P238" s="121">
        <v>0</v>
      </c>
    </row>
    <row r="239" spans="1:16" ht="62.25" customHeight="1" x14ac:dyDescent="0.25">
      <c r="A239" s="274"/>
      <c r="B239" s="274"/>
      <c r="C239" s="274"/>
      <c r="D239" s="274"/>
      <c r="E239" s="291"/>
      <c r="F239" s="123" t="s">
        <v>783</v>
      </c>
      <c r="G239" s="184" t="s">
        <v>685</v>
      </c>
      <c r="H239" s="184"/>
      <c r="I239" s="184"/>
      <c r="J239" s="184"/>
      <c r="K239" s="98"/>
      <c r="L239" s="97">
        <f>SUM(L240)</f>
        <v>1500</v>
      </c>
      <c r="M239" s="97">
        <f>SUM(M240)</f>
        <v>1602.7</v>
      </c>
      <c r="N239" s="97">
        <f>SUM(N240)</f>
        <v>1556.06</v>
      </c>
      <c r="O239" s="121">
        <f t="shared" si="6"/>
        <v>103.73733333333332</v>
      </c>
      <c r="P239" s="121">
        <f t="shared" si="7"/>
        <v>97.089910775566224</v>
      </c>
    </row>
    <row r="240" spans="1:16" ht="70.5" customHeight="1" x14ac:dyDescent="0.25">
      <c r="A240" s="100" t="s">
        <v>2</v>
      </c>
      <c r="B240" s="100" t="s">
        <v>4</v>
      </c>
      <c r="C240" s="100" t="s">
        <v>189</v>
      </c>
      <c r="D240" s="99" t="s">
        <v>876</v>
      </c>
      <c r="E240" s="195" t="s">
        <v>948</v>
      </c>
      <c r="F240" s="125" t="s">
        <v>783</v>
      </c>
      <c r="G240" s="100" t="s">
        <v>685</v>
      </c>
      <c r="H240" s="99" t="s">
        <v>857</v>
      </c>
      <c r="I240" s="99" t="s">
        <v>884</v>
      </c>
      <c r="J240" s="100" t="s">
        <v>885</v>
      </c>
      <c r="K240" s="99" t="s">
        <v>886</v>
      </c>
      <c r="L240" s="96">
        <v>1500</v>
      </c>
      <c r="M240" s="96">
        <f>1329.101+273.599</f>
        <v>1602.7</v>
      </c>
      <c r="N240" s="96">
        <v>1556.06</v>
      </c>
      <c r="O240" s="121">
        <f t="shared" si="6"/>
        <v>103.73733333333332</v>
      </c>
      <c r="P240" s="121">
        <f t="shared" si="7"/>
        <v>97.089910775566224</v>
      </c>
    </row>
    <row r="241" spans="1:14" ht="18" customHeight="1" x14ac:dyDescent="0.25">
      <c r="A241" s="152"/>
      <c r="B241" s="152"/>
      <c r="C241" s="152"/>
      <c r="D241" s="152"/>
      <c r="E241" s="153"/>
      <c r="F241" s="154"/>
      <c r="G241" s="152"/>
      <c r="H241" s="152"/>
      <c r="I241" s="152"/>
      <c r="J241" s="152"/>
      <c r="K241" s="155"/>
      <c r="L241" s="156"/>
      <c r="M241" s="156"/>
      <c r="N241" s="156"/>
    </row>
    <row r="242" spans="1:14" x14ac:dyDescent="0.25">
      <c r="E242" s="139"/>
      <c r="K242" s="159"/>
      <c r="L242" s="160"/>
      <c r="M242" s="160"/>
      <c r="N242" s="160"/>
    </row>
  </sheetData>
  <mergeCells count="394">
    <mergeCell ref="A238:A239"/>
    <mergeCell ref="B238:B239"/>
    <mergeCell ref="C238:C239"/>
    <mergeCell ref="D238:D239"/>
    <mergeCell ref="E238:E239"/>
    <mergeCell ref="A230:A231"/>
    <mergeCell ref="B230:B231"/>
    <mergeCell ref="C230:C231"/>
    <mergeCell ref="D230:D231"/>
    <mergeCell ref="E230:E231"/>
    <mergeCell ref="A232:A233"/>
    <mergeCell ref="B232:B233"/>
    <mergeCell ref="C232:C233"/>
    <mergeCell ref="D232:D233"/>
    <mergeCell ref="E232:E233"/>
    <mergeCell ref="E225:E227"/>
    <mergeCell ref="A228:A229"/>
    <mergeCell ref="B228:B229"/>
    <mergeCell ref="C228:C229"/>
    <mergeCell ref="D228:D229"/>
    <mergeCell ref="E228:E229"/>
    <mergeCell ref="A221:A222"/>
    <mergeCell ref="B221:B222"/>
    <mergeCell ref="C221:C222"/>
    <mergeCell ref="D221:D222"/>
    <mergeCell ref="A225:A227"/>
    <mergeCell ref="B225:B227"/>
    <mergeCell ref="C225:C227"/>
    <mergeCell ref="D225:D227"/>
    <mergeCell ref="A217:A218"/>
    <mergeCell ref="B217:B218"/>
    <mergeCell ref="C217:C218"/>
    <mergeCell ref="D217:D218"/>
    <mergeCell ref="E217:E218"/>
    <mergeCell ref="A219:A220"/>
    <mergeCell ref="B219:B220"/>
    <mergeCell ref="C219:C220"/>
    <mergeCell ref="D219:D220"/>
    <mergeCell ref="E219:E220"/>
    <mergeCell ref="A203:A207"/>
    <mergeCell ref="B203:B207"/>
    <mergeCell ref="C203:C207"/>
    <mergeCell ref="D203:D207"/>
    <mergeCell ref="E203:E207"/>
    <mergeCell ref="A208:A212"/>
    <mergeCell ref="B208:B212"/>
    <mergeCell ref="C208:C212"/>
    <mergeCell ref="D208:D212"/>
    <mergeCell ref="E208:E212"/>
    <mergeCell ref="A189:A193"/>
    <mergeCell ref="B189:B193"/>
    <mergeCell ref="C189:C193"/>
    <mergeCell ref="D189:D193"/>
    <mergeCell ref="E189:E193"/>
    <mergeCell ref="A197:A202"/>
    <mergeCell ref="B197:B202"/>
    <mergeCell ref="C197:C202"/>
    <mergeCell ref="D197:D202"/>
    <mergeCell ref="E197:E202"/>
    <mergeCell ref="A177:A178"/>
    <mergeCell ref="B177:B178"/>
    <mergeCell ref="C177:C178"/>
    <mergeCell ref="D177:D178"/>
    <mergeCell ref="E177:E178"/>
    <mergeCell ref="A183:A188"/>
    <mergeCell ref="B183:B188"/>
    <mergeCell ref="C183:C188"/>
    <mergeCell ref="D183:D188"/>
    <mergeCell ref="E183:E188"/>
    <mergeCell ref="E173:E174"/>
    <mergeCell ref="A175:A176"/>
    <mergeCell ref="B175:B176"/>
    <mergeCell ref="C175:C176"/>
    <mergeCell ref="D175:D176"/>
    <mergeCell ref="E175:E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7:A168"/>
    <mergeCell ref="B167:B168"/>
    <mergeCell ref="C167:C168"/>
    <mergeCell ref="D167:D168"/>
    <mergeCell ref="E167:E168"/>
    <mergeCell ref="A169:A170"/>
    <mergeCell ref="B169:B170"/>
    <mergeCell ref="C169:C170"/>
    <mergeCell ref="D169:D170"/>
    <mergeCell ref="E169:E170"/>
    <mergeCell ref="A161:A163"/>
    <mergeCell ref="B161:B163"/>
    <mergeCell ref="C161:C163"/>
    <mergeCell ref="D161:D163"/>
    <mergeCell ref="E161:E163"/>
    <mergeCell ref="A164:A166"/>
    <mergeCell ref="B164:B166"/>
    <mergeCell ref="C164:C166"/>
    <mergeCell ref="D164:D166"/>
    <mergeCell ref="E164:E166"/>
    <mergeCell ref="A152:A154"/>
    <mergeCell ref="B152:B154"/>
    <mergeCell ref="C152:C154"/>
    <mergeCell ref="D152:D154"/>
    <mergeCell ref="E152:E154"/>
    <mergeCell ref="A155:A160"/>
    <mergeCell ref="B155:B160"/>
    <mergeCell ref="C155:C160"/>
    <mergeCell ref="D155:D160"/>
    <mergeCell ref="E155:E160"/>
    <mergeCell ref="A147:A149"/>
    <mergeCell ref="B147:B149"/>
    <mergeCell ref="C147:C149"/>
    <mergeCell ref="D147:D149"/>
    <mergeCell ref="E147:E149"/>
    <mergeCell ref="A150:A151"/>
    <mergeCell ref="B150:B151"/>
    <mergeCell ref="C150:C151"/>
    <mergeCell ref="D150:D151"/>
    <mergeCell ref="E150:E151"/>
    <mergeCell ref="A141:A143"/>
    <mergeCell ref="B141:B143"/>
    <mergeCell ref="C141:C143"/>
    <mergeCell ref="D141:D143"/>
    <mergeCell ref="E141:E143"/>
    <mergeCell ref="A144:A146"/>
    <mergeCell ref="B144:B146"/>
    <mergeCell ref="C144:C146"/>
    <mergeCell ref="D144:D146"/>
    <mergeCell ref="E144:E146"/>
    <mergeCell ref="A132:A133"/>
    <mergeCell ref="B132:B133"/>
    <mergeCell ref="C132:C133"/>
    <mergeCell ref="D132:D133"/>
    <mergeCell ref="E132:E133"/>
    <mergeCell ref="A136:A140"/>
    <mergeCell ref="B136:B140"/>
    <mergeCell ref="C136:C140"/>
    <mergeCell ref="D136:D140"/>
    <mergeCell ref="E136:E140"/>
    <mergeCell ref="A128:A129"/>
    <mergeCell ref="B128:B129"/>
    <mergeCell ref="C128:C129"/>
    <mergeCell ref="D128:D129"/>
    <mergeCell ref="E128:E129"/>
    <mergeCell ref="A130:A131"/>
    <mergeCell ref="B130:B131"/>
    <mergeCell ref="C130:C131"/>
    <mergeCell ref="D130:D131"/>
    <mergeCell ref="E130:E131"/>
    <mergeCell ref="A121:A122"/>
    <mergeCell ref="B121:B122"/>
    <mergeCell ref="C121:C122"/>
    <mergeCell ref="D121:D122"/>
    <mergeCell ref="E121:E122"/>
    <mergeCell ref="A126:A127"/>
    <mergeCell ref="B126:B127"/>
    <mergeCell ref="C126:C127"/>
    <mergeCell ref="D126:D127"/>
    <mergeCell ref="E126:E127"/>
    <mergeCell ref="A117:A118"/>
    <mergeCell ref="B117:B118"/>
    <mergeCell ref="C117:C118"/>
    <mergeCell ref="D117:D118"/>
    <mergeCell ref="E117:E118"/>
    <mergeCell ref="A119:A120"/>
    <mergeCell ref="B119:B120"/>
    <mergeCell ref="C119:C120"/>
    <mergeCell ref="D119:D120"/>
    <mergeCell ref="E119:E120"/>
    <mergeCell ref="A113:A114"/>
    <mergeCell ref="B113:B114"/>
    <mergeCell ref="C113:C114"/>
    <mergeCell ref="D113:D114"/>
    <mergeCell ref="E113:E114"/>
    <mergeCell ref="A115:A116"/>
    <mergeCell ref="B115:B116"/>
    <mergeCell ref="C115:C116"/>
    <mergeCell ref="D115:D116"/>
    <mergeCell ref="E115:E116"/>
    <mergeCell ref="A109:A110"/>
    <mergeCell ref="B109:B110"/>
    <mergeCell ref="C109:C110"/>
    <mergeCell ref="D109:D110"/>
    <mergeCell ref="E109:E110"/>
    <mergeCell ref="A111:A112"/>
    <mergeCell ref="B111:B112"/>
    <mergeCell ref="C111:C112"/>
    <mergeCell ref="D111:D112"/>
    <mergeCell ref="E111:E112"/>
    <mergeCell ref="A105:A106"/>
    <mergeCell ref="B105:B106"/>
    <mergeCell ref="C105:C106"/>
    <mergeCell ref="D105:D106"/>
    <mergeCell ref="E105:E106"/>
    <mergeCell ref="A107:A108"/>
    <mergeCell ref="B107:B108"/>
    <mergeCell ref="C107:C108"/>
    <mergeCell ref="D107:D108"/>
    <mergeCell ref="E107:E108"/>
    <mergeCell ref="A99:A100"/>
    <mergeCell ref="B99:B100"/>
    <mergeCell ref="C99:C100"/>
    <mergeCell ref="D99:D100"/>
    <mergeCell ref="E99:E100"/>
    <mergeCell ref="A101:A103"/>
    <mergeCell ref="B101:B103"/>
    <mergeCell ref="C101:C103"/>
    <mergeCell ref="D101:D103"/>
    <mergeCell ref="E101:E103"/>
    <mergeCell ref="A95:A98"/>
    <mergeCell ref="B95:B98"/>
    <mergeCell ref="C95:C98"/>
    <mergeCell ref="D95:D98"/>
    <mergeCell ref="E95:E98"/>
    <mergeCell ref="F95:F96"/>
    <mergeCell ref="F97:F98"/>
    <mergeCell ref="B87:B89"/>
    <mergeCell ref="A93:A94"/>
    <mergeCell ref="B93:B94"/>
    <mergeCell ref="C93:C94"/>
    <mergeCell ref="D93:D94"/>
    <mergeCell ref="E93:E94"/>
    <mergeCell ref="G88:G89"/>
    <mergeCell ref="H88:H89"/>
    <mergeCell ref="I88:I89"/>
    <mergeCell ref="A91:A92"/>
    <mergeCell ref="B91:B92"/>
    <mergeCell ref="C91:C92"/>
    <mergeCell ref="D91:D92"/>
    <mergeCell ref="E91:E92"/>
    <mergeCell ref="A87:A89"/>
    <mergeCell ref="C87:C89"/>
    <mergeCell ref="D87:D89"/>
    <mergeCell ref="E87:E89"/>
    <mergeCell ref="F88:F89"/>
    <mergeCell ref="A83:A84"/>
    <mergeCell ref="B83:B84"/>
    <mergeCell ref="C83:C84"/>
    <mergeCell ref="D83:D84"/>
    <mergeCell ref="E83:E84"/>
    <mergeCell ref="A85:A86"/>
    <mergeCell ref="B85:B86"/>
    <mergeCell ref="C85:C86"/>
    <mergeCell ref="D85:D86"/>
    <mergeCell ref="E85:E86"/>
    <mergeCell ref="A77:A78"/>
    <mergeCell ref="B77:B78"/>
    <mergeCell ref="C77:C78"/>
    <mergeCell ref="D77:D78"/>
    <mergeCell ref="E77:E78"/>
    <mergeCell ref="A81:A82"/>
    <mergeCell ref="B81:B82"/>
    <mergeCell ref="C81:C82"/>
    <mergeCell ref="D81:D82"/>
    <mergeCell ref="E81:E82"/>
    <mergeCell ref="A70:A74"/>
    <mergeCell ref="B70:B74"/>
    <mergeCell ref="C70:C74"/>
    <mergeCell ref="D70:D74"/>
    <mergeCell ref="E70:E74"/>
    <mergeCell ref="A75:A76"/>
    <mergeCell ref="B75:B76"/>
    <mergeCell ref="C75:C76"/>
    <mergeCell ref="D75:D76"/>
    <mergeCell ref="E75:E76"/>
    <mergeCell ref="A65:A66"/>
    <mergeCell ref="B65:B66"/>
    <mergeCell ref="C65:C66"/>
    <mergeCell ref="D65:D66"/>
    <mergeCell ref="E65:E66"/>
    <mergeCell ref="A67:A68"/>
    <mergeCell ref="B67:B68"/>
    <mergeCell ref="C67:C68"/>
    <mergeCell ref="D67:D68"/>
    <mergeCell ref="E67:E68"/>
    <mergeCell ref="A61:A62"/>
    <mergeCell ref="B61:B62"/>
    <mergeCell ref="C61:C62"/>
    <mergeCell ref="D61:D62"/>
    <mergeCell ref="E61:E62"/>
    <mergeCell ref="A63:A64"/>
    <mergeCell ref="A55:A56"/>
    <mergeCell ref="B55:B56"/>
    <mergeCell ref="C55:C56"/>
    <mergeCell ref="D55:D56"/>
    <mergeCell ref="E55:E56"/>
    <mergeCell ref="B63:B64"/>
    <mergeCell ref="C63:C64"/>
    <mergeCell ref="D63:D64"/>
    <mergeCell ref="E63:E64"/>
    <mergeCell ref="A57:A58"/>
    <mergeCell ref="A59:A60"/>
    <mergeCell ref="F49:F50"/>
    <mergeCell ref="F51:F52"/>
    <mergeCell ref="B59:B60"/>
    <mergeCell ref="C59:C60"/>
    <mergeCell ref="E59:E60"/>
    <mergeCell ref="F53:F54"/>
    <mergeCell ref="B57:B58"/>
    <mergeCell ref="C57:C58"/>
    <mergeCell ref="D57:D58"/>
    <mergeCell ref="E57:E58"/>
    <mergeCell ref="A47:A48"/>
    <mergeCell ref="B47:B48"/>
    <mergeCell ref="C47:C48"/>
    <mergeCell ref="D47:D48"/>
    <mergeCell ref="E47:E48"/>
    <mergeCell ref="A49:A52"/>
    <mergeCell ref="B49:B52"/>
    <mergeCell ref="C49:C52"/>
    <mergeCell ref="D49:D52"/>
    <mergeCell ref="E49:E52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33:A34"/>
    <mergeCell ref="B33:B34"/>
    <mergeCell ref="C33:C34"/>
    <mergeCell ref="D33:D34"/>
    <mergeCell ref="E33:E34"/>
    <mergeCell ref="A37:A38"/>
    <mergeCell ref="B37:B38"/>
    <mergeCell ref="C37:C38"/>
    <mergeCell ref="D37:D38"/>
    <mergeCell ref="E37:E38"/>
    <mergeCell ref="N29:N30"/>
    <mergeCell ref="A31:A32"/>
    <mergeCell ref="B31:B32"/>
    <mergeCell ref="C31:C32"/>
    <mergeCell ref="D31:D32"/>
    <mergeCell ref="E31:E32"/>
    <mergeCell ref="L27:L28"/>
    <mergeCell ref="M27:M28"/>
    <mergeCell ref="N27:N28"/>
    <mergeCell ref="G29:G30"/>
    <mergeCell ref="H29:H30"/>
    <mergeCell ref="I29:I30"/>
    <mergeCell ref="J29:J30"/>
    <mergeCell ref="K29:K30"/>
    <mergeCell ref="L29:L30"/>
    <mergeCell ref="M29:M30"/>
    <mergeCell ref="F27:F30"/>
    <mergeCell ref="G27:G28"/>
    <mergeCell ref="H27:H28"/>
    <mergeCell ref="I27:I28"/>
    <mergeCell ref="J27:J28"/>
    <mergeCell ref="K27:K28"/>
    <mergeCell ref="A22:A26"/>
    <mergeCell ref="B22:B26"/>
    <mergeCell ref="C22:C26"/>
    <mergeCell ref="D22:D26"/>
    <mergeCell ref="E22:E26"/>
    <mergeCell ref="A27:A30"/>
    <mergeCell ref="B27:B30"/>
    <mergeCell ref="C27:C30"/>
    <mergeCell ref="D27:D30"/>
    <mergeCell ref="E27:E30"/>
    <mergeCell ref="O2:P6"/>
    <mergeCell ref="D10:O10"/>
    <mergeCell ref="A12:D12"/>
    <mergeCell ref="E12:E13"/>
    <mergeCell ref="F12:F13"/>
    <mergeCell ref="A15:A21"/>
    <mergeCell ref="B15:B21"/>
    <mergeCell ref="C15:C21"/>
    <mergeCell ref="D15:D21"/>
    <mergeCell ref="E15:E21"/>
    <mergeCell ref="L12:N12"/>
    <mergeCell ref="A8:P8"/>
    <mergeCell ref="D7:P7"/>
    <mergeCell ref="F9:J9"/>
    <mergeCell ref="G12:K12"/>
    <mergeCell ref="O12:P12"/>
  </mergeCells>
  <pageMargins left="0.39370078740157483" right="0.39370078740157483" top="0.78740157480314965" bottom="0.39370078740157483" header="0.51181102362204722" footer="0.51181102362204722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59"/>
  <sheetViews>
    <sheetView zoomScale="110" zoomScaleNormal="110" workbookViewId="0">
      <selection activeCell="J9" sqref="J9"/>
    </sheetView>
  </sheetViews>
  <sheetFormatPr defaultRowHeight="15" x14ac:dyDescent="0.25"/>
  <cols>
    <col min="1" max="2" width="9.140625" style="12"/>
    <col min="3" max="3" width="14.7109375" style="12" customWidth="1"/>
    <col min="4" max="4" width="36.5703125" style="12" customWidth="1"/>
    <col min="5" max="5" width="14.42578125" style="12" customWidth="1"/>
    <col min="6" max="6" width="13.140625" style="12" customWidth="1"/>
    <col min="7" max="7" width="12.85546875" style="12" customWidth="1"/>
    <col min="8" max="16384" width="9.140625" style="12"/>
  </cols>
  <sheetData>
    <row r="1" spans="1:7" x14ac:dyDescent="0.25">
      <c r="A1" s="333" t="s">
        <v>949</v>
      </c>
      <c r="B1" s="333"/>
      <c r="C1" s="333"/>
      <c r="D1" s="333"/>
      <c r="E1" s="333"/>
      <c r="F1" s="333"/>
      <c r="G1" s="333"/>
    </row>
    <row r="2" spans="1:7" x14ac:dyDescent="0.25">
      <c r="A2" s="161"/>
      <c r="B2" s="161"/>
      <c r="C2" s="161"/>
      <c r="D2" s="246" t="s">
        <v>950</v>
      </c>
    </row>
    <row r="3" spans="1:7" x14ac:dyDescent="0.25">
      <c r="A3" s="334" t="s">
        <v>0</v>
      </c>
      <c r="B3" s="335"/>
      <c r="C3" s="259" t="s">
        <v>766</v>
      </c>
      <c r="D3" s="267" t="s">
        <v>765</v>
      </c>
      <c r="E3" s="259" t="s">
        <v>764</v>
      </c>
      <c r="F3" s="259"/>
      <c r="G3" s="285" t="s">
        <v>887</v>
      </c>
    </row>
    <row r="4" spans="1:7" x14ac:dyDescent="0.25">
      <c r="A4" s="334"/>
      <c r="B4" s="335"/>
      <c r="C4" s="260" t="s">
        <v>672</v>
      </c>
      <c r="D4" s="260"/>
      <c r="E4" s="259" t="s">
        <v>888</v>
      </c>
      <c r="F4" s="259" t="s">
        <v>889</v>
      </c>
      <c r="G4" s="293"/>
    </row>
    <row r="5" spans="1:7" ht="39" customHeight="1" x14ac:dyDescent="0.25">
      <c r="A5" s="162" t="s">
        <v>8</v>
      </c>
      <c r="B5" s="163" t="s">
        <v>1</v>
      </c>
      <c r="C5" s="260"/>
      <c r="D5" s="260"/>
      <c r="E5" s="344"/>
      <c r="F5" s="259"/>
      <c r="G5" s="286"/>
    </row>
    <row r="6" spans="1:7" x14ac:dyDescent="0.25">
      <c r="A6" s="336" t="s">
        <v>2</v>
      </c>
      <c r="B6" s="338"/>
      <c r="C6" s="343" t="s">
        <v>890</v>
      </c>
      <c r="D6" s="185" t="s">
        <v>691</v>
      </c>
      <c r="E6" s="164">
        <f>E7+E13+E14</f>
        <v>765917.38100000005</v>
      </c>
      <c r="F6" s="247">
        <f>F7</f>
        <v>759645.66300000006</v>
      </c>
      <c r="G6" s="248">
        <f>F6/E6*100</f>
        <v>99.181149539678614</v>
      </c>
    </row>
    <row r="7" spans="1:7" x14ac:dyDescent="0.25">
      <c r="A7" s="336"/>
      <c r="B7" s="338"/>
      <c r="C7" s="343"/>
      <c r="D7" s="195" t="s">
        <v>763</v>
      </c>
      <c r="E7" s="164">
        <f>SUM(E9:E12)</f>
        <v>765917.38100000005</v>
      </c>
      <c r="F7" s="227">
        <f>SUM(F9:F13)</f>
        <v>759645.66300000006</v>
      </c>
      <c r="G7" s="249">
        <f>F7/E7*100</f>
        <v>99.181149539678614</v>
      </c>
    </row>
    <row r="8" spans="1:7" x14ac:dyDescent="0.25">
      <c r="A8" s="336"/>
      <c r="B8" s="338"/>
      <c r="C8" s="343"/>
      <c r="D8" s="165" t="s">
        <v>762</v>
      </c>
      <c r="E8" s="164"/>
      <c r="F8" s="227"/>
      <c r="G8" s="227"/>
    </row>
    <row r="9" spans="1:7" x14ac:dyDescent="0.25">
      <c r="A9" s="336"/>
      <c r="B9" s="338"/>
      <c r="C9" s="343"/>
      <c r="D9" s="165" t="s">
        <v>761</v>
      </c>
      <c r="E9" s="164">
        <f t="shared" ref="E9:F11" si="0">SUM(E18+E27+E36+E45+E54)</f>
        <v>191053.435</v>
      </c>
      <c r="F9" s="164">
        <f t="shared" si="0"/>
        <v>187194.93899999998</v>
      </c>
      <c r="G9" s="249">
        <f>F9/E9*100</f>
        <v>97.980410035548431</v>
      </c>
    </row>
    <row r="10" spans="1:7" x14ac:dyDescent="0.25">
      <c r="A10" s="336"/>
      <c r="B10" s="338"/>
      <c r="C10" s="343"/>
      <c r="D10" s="165" t="s">
        <v>760</v>
      </c>
      <c r="E10" s="164">
        <f t="shared" si="0"/>
        <v>69230.841000000015</v>
      </c>
      <c r="F10" s="164">
        <f t="shared" si="0"/>
        <v>66891.073000000004</v>
      </c>
      <c r="G10" s="249">
        <f>F10/E10*100</f>
        <v>96.620338614693395</v>
      </c>
    </row>
    <row r="11" spans="1:7" x14ac:dyDescent="0.25">
      <c r="A11" s="336"/>
      <c r="B11" s="338"/>
      <c r="C11" s="343"/>
      <c r="D11" s="165" t="s">
        <v>759</v>
      </c>
      <c r="E11" s="164">
        <f t="shared" si="0"/>
        <v>457216.83400000003</v>
      </c>
      <c r="F11" s="164">
        <f t="shared" si="0"/>
        <v>457216.83400000003</v>
      </c>
      <c r="G11" s="249">
        <f>F11/E11*100</f>
        <v>100</v>
      </c>
    </row>
    <row r="12" spans="1:7" ht="22.5" x14ac:dyDescent="0.25">
      <c r="A12" s="336"/>
      <c r="B12" s="338"/>
      <c r="C12" s="343"/>
      <c r="D12" s="165" t="s">
        <v>758</v>
      </c>
      <c r="E12" s="164">
        <f>SUM(E21,E30,E39,E48,E57)</f>
        <v>48416.271000000001</v>
      </c>
      <c r="F12" s="164">
        <f>SUM(F21,F30,F39,F48,F57)</f>
        <v>48342.817000000003</v>
      </c>
      <c r="G12" s="249">
        <f>F12/E12*100</f>
        <v>99.848286539870045</v>
      </c>
    </row>
    <row r="13" spans="1:7" ht="22.5" x14ac:dyDescent="0.25">
      <c r="A13" s="336"/>
      <c r="B13" s="338"/>
      <c r="C13" s="343"/>
      <c r="D13" s="132" t="s">
        <v>757</v>
      </c>
      <c r="E13" s="166"/>
      <c r="F13" s="227"/>
      <c r="G13" s="227"/>
    </row>
    <row r="14" spans="1:7" x14ac:dyDescent="0.25">
      <c r="A14" s="337"/>
      <c r="B14" s="339"/>
      <c r="C14" s="343"/>
      <c r="D14" s="132" t="s">
        <v>756</v>
      </c>
      <c r="E14" s="164">
        <f>SUM(E23+E32+E41+E50+E59)</f>
        <v>0</v>
      </c>
      <c r="F14" s="227"/>
      <c r="G14" s="227"/>
    </row>
    <row r="15" spans="1:7" x14ac:dyDescent="0.25">
      <c r="A15" s="336" t="s">
        <v>2</v>
      </c>
      <c r="B15" s="338" t="s">
        <v>214</v>
      </c>
      <c r="C15" s="343" t="s">
        <v>7</v>
      </c>
      <c r="D15" s="185" t="s">
        <v>691</v>
      </c>
      <c r="E15" s="164">
        <f>SUM(E16+E22+E23)</f>
        <v>65254.461000000003</v>
      </c>
      <c r="F15" s="247">
        <f>F16</f>
        <v>64124.812000000005</v>
      </c>
      <c r="G15" s="249">
        <f>F15/E15*100</f>
        <v>98.26885551931845</v>
      </c>
    </row>
    <row r="16" spans="1:7" x14ac:dyDescent="0.25">
      <c r="A16" s="336"/>
      <c r="B16" s="338"/>
      <c r="C16" s="343"/>
      <c r="D16" s="195" t="s">
        <v>763</v>
      </c>
      <c r="E16" s="164">
        <f>SUM(E18:E21)</f>
        <v>65254.461000000003</v>
      </c>
      <c r="F16" s="227">
        <f>SUM(F18:F22)</f>
        <v>64124.812000000005</v>
      </c>
      <c r="G16" s="249">
        <f>F16/E16*100</f>
        <v>98.26885551931845</v>
      </c>
    </row>
    <row r="17" spans="1:7" x14ac:dyDescent="0.25">
      <c r="A17" s="336"/>
      <c r="B17" s="338"/>
      <c r="C17" s="343"/>
      <c r="D17" s="165" t="s">
        <v>762</v>
      </c>
      <c r="E17" s="167"/>
      <c r="F17" s="227"/>
      <c r="G17" s="227"/>
    </row>
    <row r="18" spans="1:7" x14ac:dyDescent="0.25">
      <c r="A18" s="336"/>
      <c r="B18" s="338"/>
      <c r="C18" s="343"/>
      <c r="D18" s="165" t="s">
        <v>761</v>
      </c>
      <c r="E18" s="164">
        <v>13338.22</v>
      </c>
      <c r="F18" s="227">
        <v>13320.429</v>
      </c>
      <c r="G18" s="249">
        <f>F18/E18*100</f>
        <v>99.866616385094858</v>
      </c>
    </row>
    <row r="19" spans="1:7" x14ac:dyDescent="0.25">
      <c r="A19" s="336"/>
      <c r="B19" s="338"/>
      <c r="C19" s="343"/>
      <c r="D19" s="165" t="s">
        <v>760</v>
      </c>
      <c r="E19" s="164">
        <v>11446.716</v>
      </c>
      <c r="F19" s="227">
        <v>10334.858</v>
      </c>
      <c r="G19" s="249">
        <f>F19/E19*100</f>
        <v>90.286663878093947</v>
      </c>
    </row>
    <row r="20" spans="1:7" x14ac:dyDescent="0.25">
      <c r="A20" s="336"/>
      <c r="B20" s="338"/>
      <c r="C20" s="343"/>
      <c r="D20" s="165" t="s">
        <v>759</v>
      </c>
      <c r="E20" s="164">
        <v>40469.525000000001</v>
      </c>
      <c r="F20" s="227">
        <v>40469.525000000001</v>
      </c>
      <c r="G20" s="249">
        <f>F20/E20*100</f>
        <v>100</v>
      </c>
    </row>
    <row r="21" spans="1:7" ht="22.5" x14ac:dyDescent="0.25">
      <c r="A21" s="336"/>
      <c r="B21" s="338"/>
      <c r="C21" s="343"/>
      <c r="D21" s="165" t="s">
        <v>758</v>
      </c>
      <c r="E21" s="164">
        <v>0</v>
      </c>
      <c r="F21" s="227"/>
      <c r="G21" s="227"/>
    </row>
    <row r="22" spans="1:7" ht="22.5" x14ac:dyDescent="0.25">
      <c r="A22" s="336"/>
      <c r="B22" s="338"/>
      <c r="C22" s="343"/>
      <c r="D22" s="132" t="s">
        <v>757</v>
      </c>
      <c r="E22" s="167"/>
      <c r="F22" s="227"/>
      <c r="G22" s="227"/>
    </row>
    <row r="23" spans="1:7" x14ac:dyDescent="0.25">
      <c r="A23" s="337"/>
      <c r="B23" s="339"/>
      <c r="C23" s="343"/>
      <c r="D23" s="132" t="s">
        <v>756</v>
      </c>
      <c r="E23" s="168"/>
      <c r="F23" s="227"/>
      <c r="G23" s="227"/>
    </row>
    <row r="24" spans="1:7" x14ac:dyDescent="0.25">
      <c r="A24" s="336" t="s">
        <v>2</v>
      </c>
      <c r="B24" s="338" t="s">
        <v>668</v>
      </c>
      <c r="C24" s="340" t="s">
        <v>891</v>
      </c>
      <c r="D24" s="185" t="s">
        <v>691</v>
      </c>
      <c r="E24" s="164">
        <f>E25+E31+E32</f>
        <v>617952.848</v>
      </c>
      <c r="F24" s="247">
        <f>F25</f>
        <v>613518.89899999998</v>
      </c>
      <c r="G24" s="249">
        <f>F24/E24*100</f>
        <v>99.282477778951829</v>
      </c>
    </row>
    <row r="25" spans="1:7" x14ac:dyDescent="0.25">
      <c r="A25" s="336"/>
      <c r="B25" s="338"/>
      <c r="C25" s="341"/>
      <c r="D25" s="195" t="s">
        <v>763</v>
      </c>
      <c r="E25" s="164">
        <f>SUM(E27:E30)</f>
        <v>617952.848</v>
      </c>
      <c r="F25" s="227">
        <f>SUM(F27:F31)</f>
        <v>613518.89899999998</v>
      </c>
      <c r="G25" s="249">
        <f>F25/E25*100</f>
        <v>99.282477778951829</v>
      </c>
    </row>
    <row r="26" spans="1:7" x14ac:dyDescent="0.25">
      <c r="A26" s="336"/>
      <c r="B26" s="338"/>
      <c r="C26" s="341"/>
      <c r="D26" s="165" t="s">
        <v>762</v>
      </c>
      <c r="E26" s="167"/>
      <c r="F26" s="227"/>
      <c r="G26" s="227"/>
    </row>
    <row r="27" spans="1:7" x14ac:dyDescent="0.25">
      <c r="A27" s="336"/>
      <c r="B27" s="338"/>
      <c r="C27" s="341"/>
      <c r="D27" s="165" t="s">
        <v>744</v>
      </c>
      <c r="E27" s="164">
        <v>101423.743</v>
      </c>
      <c r="F27" s="227">
        <v>98234.303</v>
      </c>
      <c r="G27" s="249">
        <f>F27/E27*100</f>
        <v>96.855331990656268</v>
      </c>
    </row>
    <row r="28" spans="1:7" x14ac:dyDescent="0.25">
      <c r="A28" s="336"/>
      <c r="B28" s="338"/>
      <c r="C28" s="341"/>
      <c r="D28" s="165" t="s">
        <v>760</v>
      </c>
      <c r="E28" s="164">
        <v>57365.525000000001</v>
      </c>
      <c r="F28" s="227">
        <v>56194.47</v>
      </c>
      <c r="G28" s="249">
        <f>F28/E28*100</f>
        <v>97.958608415071595</v>
      </c>
    </row>
    <row r="29" spans="1:7" x14ac:dyDescent="0.25">
      <c r="A29" s="336"/>
      <c r="B29" s="338"/>
      <c r="C29" s="341"/>
      <c r="D29" s="165" t="s">
        <v>759</v>
      </c>
      <c r="E29" s="164">
        <v>416747.30900000001</v>
      </c>
      <c r="F29" s="227">
        <v>416747.30900000001</v>
      </c>
      <c r="G29" s="249">
        <f>F29/E29*100</f>
        <v>100</v>
      </c>
    </row>
    <row r="30" spans="1:7" ht="22.5" x14ac:dyDescent="0.25">
      <c r="A30" s="336"/>
      <c r="B30" s="338"/>
      <c r="C30" s="341"/>
      <c r="D30" s="165" t="s">
        <v>758</v>
      </c>
      <c r="E30" s="164">
        <v>42416.271000000001</v>
      </c>
      <c r="F30" s="227">
        <v>42342.817000000003</v>
      </c>
      <c r="G30" s="249">
        <f>F30/E30*100</f>
        <v>99.826825889527157</v>
      </c>
    </row>
    <row r="31" spans="1:7" ht="22.5" x14ac:dyDescent="0.25">
      <c r="A31" s="336"/>
      <c r="B31" s="338"/>
      <c r="C31" s="341"/>
      <c r="D31" s="132" t="s">
        <v>757</v>
      </c>
      <c r="E31" s="167"/>
      <c r="F31" s="227"/>
      <c r="G31" s="227"/>
    </row>
    <row r="32" spans="1:7" x14ac:dyDescent="0.25">
      <c r="A32" s="337"/>
      <c r="B32" s="339"/>
      <c r="C32" s="342"/>
      <c r="D32" s="132" t="s">
        <v>756</v>
      </c>
      <c r="E32" s="167"/>
      <c r="F32" s="227"/>
      <c r="G32" s="227"/>
    </row>
    <row r="33" spans="1:7" x14ac:dyDescent="0.25">
      <c r="A33" s="336" t="s">
        <v>2</v>
      </c>
      <c r="B33" s="338" t="s">
        <v>662</v>
      </c>
      <c r="C33" s="343" t="s">
        <v>892</v>
      </c>
      <c r="D33" s="185" t="s">
        <v>691</v>
      </c>
      <c r="E33" s="164">
        <f>E34+E40+E41</f>
        <v>50467.786</v>
      </c>
      <c r="F33" s="247">
        <f>F34</f>
        <v>50430.936000000002</v>
      </c>
      <c r="G33" s="248">
        <f>F33/E33*100</f>
        <v>99.926983125433722</v>
      </c>
    </row>
    <row r="34" spans="1:7" x14ac:dyDescent="0.25">
      <c r="A34" s="336"/>
      <c r="B34" s="338"/>
      <c r="C34" s="343"/>
      <c r="D34" s="195" t="s">
        <v>763</v>
      </c>
      <c r="E34" s="164">
        <f>SUM(E36:E39)</f>
        <v>50467.786</v>
      </c>
      <c r="F34" s="227">
        <f>F36+F37</f>
        <v>50430.936000000002</v>
      </c>
      <c r="G34" s="249">
        <f>F34/E34*100</f>
        <v>99.926983125433722</v>
      </c>
    </row>
    <row r="35" spans="1:7" x14ac:dyDescent="0.25">
      <c r="A35" s="336"/>
      <c r="B35" s="338"/>
      <c r="C35" s="343"/>
      <c r="D35" s="165" t="s">
        <v>762</v>
      </c>
      <c r="E35" s="167"/>
      <c r="F35" s="227"/>
      <c r="G35" s="249"/>
    </row>
    <row r="36" spans="1:7" x14ac:dyDescent="0.25">
      <c r="A36" s="336"/>
      <c r="B36" s="338"/>
      <c r="C36" s="343"/>
      <c r="D36" s="165" t="s">
        <v>761</v>
      </c>
      <c r="E36" s="164">
        <v>50296.186000000002</v>
      </c>
      <c r="F36" s="227">
        <v>50268.031999999999</v>
      </c>
      <c r="G36" s="249">
        <f>F36/E36*100</f>
        <v>99.944023588587811</v>
      </c>
    </row>
    <row r="37" spans="1:7" x14ac:dyDescent="0.25">
      <c r="A37" s="336"/>
      <c r="B37" s="338"/>
      <c r="C37" s="343"/>
      <c r="D37" s="165" t="s">
        <v>760</v>
      </c>
      <c r="E37" s="164">
        <v>171.6</v>
      </c>
      <c r="F37" s="227">
        <v>162.904</v>
      </c>
      <c r="G37" s="249">
        <f>F37/E37*100</f>
        <v>94.932400932400924</v>
      </c>
    </row>
    <row r="38" spans="1:7" x14ac:dyDescent="0.25">
      <c r="A38" s="336"/>
      <c r="B38" s="338"/>
      <c r="C38" s="343"/>
      <c r="D38" s="165" t="s">
        <v>759</v>
      </c>
      <c r="E38" s="164">
        <v>0</v>
      </c>
      <c r="F38" s="227"/>
      <c r="G38" s="227"/>
    </row>
    <row r="39" spans="1:7" ht="22.5" x14ac:dyDescent="0.25">
      <c r="A39" s="336"/>
      <c r="B39" s="338"/>
      <c r="C39" s="343"/>
      <c r="D39" s="165" t="s">
        <v>758</v>
      </c>
      <c r="E39" s="164">
        <v>0</v>
      </c>
      <c r="F39" s="227"/>
      <c r="G39" s="227"/>
    </row>
    <row r="40" spans="1:7" ht="22.5" x14ac:dyDescent="0.25">
      <c r="A40" s="336"/>
      <c r="B40" s="338"/>
      <c r="C40" s="343"/>
      <c r="D40" s="132" t="s">
        <v>757</v>
      </c>
      <c r="E40" s="167"/>
      <c r="F40" s="227"/>
      <c r="G40" s="227"/>
    </row>
    <row r="41" spans="1:7" x14ac:dyDescent="0.25">
      <c r="A41" s="337"/>
      <c r="B41" s="339"/>
      <c r="C41" s="343"/>
      <c r="D41" s="132" t="s">
        <v>756</v>
      </c>
      <c r="E41" s="168"/>
      <c r="F41" s="227"/>
      <c r="G41" s="227"/>
    </row>
    <row r="42" spans="1:7" x14ac:dyDescent="0.25">
      <c r="A42" s="336" t="s">
        <v>2</v>
      </c>
      <c r="B42" s="338" t="s">
        <v>687</v>
      </c>
      <c r="C42" s="343" t="s">
        <v>95</v>
      </c>
      <c r="D42" s="185" t="s">
        <v>691</v>
      </c>
      <c r="E42" s="164">
        <f>E43+E49+E50</f>
        <v>13267.087</v>
      </c>
      <c r="F42" s="247">
        <f>F43</f>
        <v>13179.85</v>
      </c>
      <c r="G42" s="248">
        <f>F42/E42*100</f>
        <v>99.342455506623267</v>
      </c>
    </row>
    <row r="43" spans="1:7" x14ac:dyDescent="0.25">
      <c r="A43" s="336"/>
      <c r="B43" s="338"/>
      <c r="C43" s="343"/>
      <c r="D43" s="195" t="s">
        <v>763</v>
      </c>
      <c r="E43" s="164">
        <f>SUM(E45:E48)</f>
        <v>13267.087</v>
      </c>
      <c r="F43" s="227">
        <f>F45+F46+F48</f>
        <v>13179.85</v>
      </c>
      <c r="G43" s="249">
        <f>F43/E43*100</f>
        <v>99.342455506623267</v>
      </c>
    </row>
    <row r="44" spans="1:7" x14ac:dyDescent="0.25">
      <c r="A44" s="336"/>
      <c r="B44" s="338"/>
      <c r="C44" s="343"/>
      <c r="D44" s="165" t="s">
        <v>762</v>
      </c>
      <c r="E44" s="167"/>
      <c r="F44" s="227"/>
      <c r="G44" s="227"/>
    </row>
    <row r="45" spans="1:7" x14ac:dyDescent="0.25">
      <c r="A45" s="336"/>
      <c r="B45" s="338"/>
      <c r="C45" s="343"/>
      <c r="D45" s="165" t="s">
        <v>761</v>
      </c>
      <c r="E45" s="164">
        <v>7020.0870000000004</v>
      </c>
      <c r="F45" s="227">
        <v>6981.009</v>
      </c>
      <c r="G45" s="249">
        <f>F45/E45*100</f>
        <v>99.443340232108227</v>
      </c>
    </row>
    <row r="46" spans="1:7" x14ac:dyDescent="0.25">
      <c r="A46" s="336"/>
      <c r="B46" s="338"/>
      <c r="C46" s="343"/>
      <c r="D46" s="165" t="s">
        <v>760</v>
      </c>
      <c r="E46" s="169">
        <v>247</v>
      </c>
      <c r="F46" s="227">
        <v>198.84100000000001</v>
      </c>
      <c r="G46" s="249">
        <f>F46/E46*100</f>
        <v>80.502429149797578</v>
      </c>
    </row>
    <row r="47" spans="1:7" x14ac:dyDescent="0.25">
      <c r="A47" s="336"/>
      <c r="B47" s="338"/>
      <c r="C47" s="343"/>
      <c r="D47" s="165" t="s">
        <v>759</v>
      </c>
      <c r="E47" s="169"/>
      <c r="F47" s="227"/>
      <c r="G47" s="227"/>
    </row>
    <row r="48" spans="1:7" ht="22.5" x14ac:dyDescent="0.25">
      <c r="A48" s="336"/>
      <c r="B48" s="338"/>
      <c r="C48" s="343"/>
      <c r="D48" s="165" t="s">
        <v>758</v>
      </c>
      <c r="E48" s="168">
        <v>6000</v>
      </c>
      <c r="F48" s="227">
        <v>6000</v>
      </c>
      <c r="G48" s="227">
        <f>F48/E48*100</f>
        <v>100</v>
      </c>
    </row>
    <row r="49" spans="1:7" ht="22.5" x14ac:dyDescent="0.25">
      <c r="A49" s="336"/>
      <c r="B49" s="338"/>
      <c r="C49" s="343"/>
      <c r="D49" s="132" t="s">
        <v>757</v>
      </c>
      <c r="E49" s="167"/>
      <c r="F49" s="227"/>
      <c r="G49" s="227"/>
    </row>
    <row r="50" spans="1:7" x14ac:dyDescent="0.25">
      <c r="A50" s="337"/>
      <c r="B50" s="339"/>
      <c r="C50" s="343"/>
      <c r="D50" s="132" t="s">
        <v>756</v>
      </c>
      <c r="E50" s="167"/>
      <c r="F50" s="227"/>
      <c r="G50" s="227"/>
    </row>
    <row r="51" spans="1:7" x14ac:dyDescent="0.25">
      <c r="A51" s="336" t="s">
        <v>2</v>
      </c>
      <c r="B51" s="338" t="s">
        <v>4</v>
      </c>
      <c r="C51" s="343" t="s">
        <v>9</v>
      </c>
      <c r="D51" s="185" t="s">
        <v>691</v>
      </c>
      <c r="E51" s="164">
        <f>E52+E58+E59</f>
        <v>18975.199000000001</v>
      </c>
      <c r="F51" s="247">
        <f>F52</f>
        <v>18391.166000000001</v>
      </c>
      <c r="G51" s="248">
        <f>F51/E51*100</f>
        <v>96.92212450578252</v>
      </c>
    </row>
    <row r="52" spans="1:7" x14ac:dyDescent="0.25">
      <c r="A52" s="336"/>
      <c r="B52" s="338"/>
      <c r="C52" s="343"/>
      <c r="D52" s="195" t="s">
        <v>763</v>
      </c>
      <c r="E52" s="164">
        <f>SUM(E54:E57)</f>
        <v>18975.199000000001</v>
      </c>
      <c r="F52" s="227">
        <f>F54</f>
        <v>18391.166000000001</v>
      </c>
      <c r="G52" s="249">
        <f>F52/E52*100</f>
        <v>96.92212450578252</v>
      </c>
    </row>
    <row r="53" spans="1:7" x14ac:dyDescent="0.25">
      <c r="A53" s="336"/>
      <c r="B53" s="338"/>
      <c r="C53" s="343"/>
      <c r="D53" s="165" t="s">
        <v>762</v>
      </c>
      <c r="E53" s="167"/>
      <c r="F53" s="227"/>
      <c r="G53" s="227"/>
    </row>
    <row r="54" spans="1:7" x14ac:dyDescent="0.25">
      <c r="A54" s="336"/>
      <c r="B54" s="338"/>
      <c r="C54" s="343"/>
      <c r="D54" s="165" t="s">
        <v>761</v>
      </c>
      <c r="E54" s="164">
        <v>18975.199000000001</v>
      </c>
      <c r="F54" s="227">
        <v>18391.166000000001</v>
      </c>
      <c r="G54" s="249">
        <f>F54/E54*100</f>
        <v>96.92212450578252</v>
      </c>
    </row>
    <row r="55" spans="1:7" x14ac:dyDescent="0.25">
      <c r="A55" s="336"/>
      <c r="B55" s="338"/>
      <c r="C55" s="343"/>
      <c r="D55" s="165" t="s">
        <v>760</v>
      </c>
      <c r="E55" s="164">
        <v>0</v>
      </c>
      <c r="F55" s="227"/>
      <c r="G55" s="227"/>
    </row>
    <row r="56" spans="1:7" x14ac:dyDescent="0.25">
      <c r="A56" s="336"/>
      <c r="B56" s="338"/>
      <c r="C56" s="343"/>
      <c r="D56" s="165" t="s">
        <v>759</v>
      </c>
      <c r="E56" s="167"/>
      <c r="F56" s="227"/>
      <c r="G56" s="227"/>
    </row>
    <row r="57" spans="1:7" ht="22.5" x14ac:dyDescent="0.25">
      <c r="A57" s="336"/>
      <c r="B57" s="338"/>
      <c r="C57" s="343"/>
      <c r="D57" s="165" t="s">
        <v>758</v>
      </c>
      <c r="E57" s="167"/>
      <c r="F57" s="227"/>
      <c r="G57" s="227"/>
    </row>
    <row r="58" spans="1:7" ht="22.5" x14ac:dyDescent="0.25">
      <c r="A58" s="336"/>
      <c r="B58" s="338"/>
      <c r="C58" s="343"/>
      <c r="D58" s="132" t="s">
        <v>757</v>
      </c>
      <c r="E58" s="167"/>
      <c r="F58" s="227"/>
      <c r="G58" s="227"/>
    </row>
    <row r="59" spans="1:7" x14ac:dyDescent="0.25">
      <c r="A59" s="337"/>
      <c r="B59" s="339"/>
      <c r="C59" s="343"/>
      <c r="D59" s="132" t="s">
        <v>756</v>
      </c>
      <c r="E59" s="169"/>
      <c r="F59" s="227"/>
      <c r="G59" s="227"/>
    </row>
  </sheetData>
  <mergeCells count="26">
    <mergeCell ref="C33:C41"/>
    <mergeCell ref="A42:A50"/>
    <mergeCell ref="B42:B50"/>
    <mergeCell ref="C42:C50"/>
    <mergeCell ref="A51:A59"/>
    <mergeCell ref="B51:B59"/>
    <mergeCell ref="C51:C59"/>
    <mergeCell ref="A33:A41"/>
    <mergeCell ref="B33:B41"/>
    <mergeCell ref="A24:A32"/>
    <mergeCell ref="B24:B32"/>
    <mergeCell ref="C24:C32"/>
    <mergeCell ref="A6:A14"/>
    <mergeCell ref="B6:B14"/>
    <mergeCell ref="C6:C14"/>
    <mergeCell ref="A15:A23"/>
    <mergeCell ref="B15:B23"/>
    <mergeCell ref="C15:C23"/>
    <mergeCell ref="A1:G1"/>
    <mergeCell ref="A3:B4"/>
    <mergeCell ref="C3:C5"/>
    <mergeCell ref="D3:D5"/>
    <mergeCell ref="E3:F3"/>
    <mergeCell ref="G3:G5"/>
    <mergeCell ref="E4:E5"/>
    <mergeCell ref="F4:F5"/>
  </mergeCells>
  <pageMargins left="0.59055118110236227" right="0.59055118110236227" top="0.78740157480314965" bottom="0.78740157480314965" header="0.31496062992125984" footer="0.31496062992125984"/>
  <pageSetup paperSize="9" scale="57" orientation="portrait" r:id="rId1"/>
  <headerFooter alignWithMargins="0">
    <oddFooter>&amp;C&amp;P</oddFooter>
  </headerFooter>
  <rowBreaks count="2" manualBreakCount="2">
    <brk id="28" max="16383" man="1"/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Views>
    <sheetView zoomScaleNormal="100" workbookViewId="0">
      <selection activeCell="J120" sqref="J120:K120"/>
    </sheetView>
  </sheetViews>
  <sheetFormatPr defaultColWidth="9.42578125" defaultRowHeight="15" x14ac:dyDescent="0.25"/>
  <cols>
    <col min="1" max="1" width="4.42578125" style="21" customWidth="1"/>
    <col min="2" max="2" width="3.7109375" style="21" customWidth="1"/>
    <col min="3" max="3" width="4.5703125" style="21" customWidth="1"/>
    <col min="4" max="4" width="4" style="21" customWidth="1"/>
    <col min="5" max="5" width="31" customWidth="1"/>
    <col min="6" max="6" width="11.85546875" customWidth="1"/>
    <col min="7" max="7" width="7.7109375" customWidth="1"/>
    <col min="8" max="8" width="7" customWidth="1"/>
    <col min="9" max="9" width="22.28515625" customWidth="1"/>
    <col min="10" max="10" width="21" style="80" customWidth="1"/>
    <col min="11" max="11" width="0.85546875" hidden="1" customWidth="1"/>
    <col min="12" max="12" width="13.42578125" style="22" customWidth="1"/>
  </cols>
  <sheetData>
    <row r="1" spans="1:12" s="23" customFormat="1" ht="14.1" customHeight="1" x14ac:dyDescent="0.25">
      <c r="A1" s="21"/>
      <c r="B1" s="21"/>
      <c r="C1" s="21"/>
      <c r="D1" s="21"/>
      <c r="E1"/>
      <c r="F1"/>
      <c r="G1"/>
      <c r="H1"/>
      <c r="I1" s="373"/>
      <c r="J1" s="373"/>
      <c r="K1"/>
      <c r="L1" s="22"/>
    </row>
    <row r="2" spans="1:12" s="23" customFormat="1" ht="14.1" customHeight="1" x14ac:dyDescent="0.2">
      <c r="A2" s="374" t="s">
        <v>952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22"/>
    </row>
    <row r="3" spans="1:12" s="23" customFormat="1" ht="14.1" customHeight="1" x14ac:dyDescent="0.25">
      <c r="A3" s="21"/>
      <c r="B3" s="21"/>
      <c r="C3" s="21"/>
      <c r="D3" s="21"/>
      <c r="E3"/>
      <c r="F3"/>
      <c r="G3"/>
      <c r="H3"/>
      <c r="I3"/>
      <c r="J3" s="373"/>
      <c r="K3" s="373"/>
      <c r="L3" s="22"/>
    </row>
    <row r="4" spans="1:12" ht="42.75" customHeight="1" x14ac:dyDescent="0.25">
      <c r="A4" s="375" t="s">
        <v>0</v>
      </c>
      <c r="B4" s="375"/>
      <c r="C4" s="375"/>
      <c r="D4" s="375"/>
      <c r="E4" s="376" t="s">
        <v>150</v>
      </c>
      <c r="F4" s="375" t="s">
        <v>151</v>
      </c>
      <c r="G4" s="376" t="s">
        <v>152</v>
      </c>
      <c r="H4" s="375" t="s">
        <v>153</v>
      </c>
      <c r="I4" s="375" t="s">
        <v>154</v>
      </c>
      <c r="J4" s="375" t="s">
        <v>155</v>
      </c>
      <c r="K4" s="375"/>
      <c r="L4" s="367" t="s">
        <v>156</v>
      </c>
    </row>
    <row r="5" spans="1:12" ht="13.5" customHeight="1" x14ac:dyDescent="0.25">
      <c r="A5" s="24" t="s">
        <v>8</v>
      </c>
      <c r="B5" s="25" t="s">
        <v>1</v>
      </c>
      <c r="C5" s="25" t="s">
        <v>157</v>
      </c>
      <c r="D5" s="25" t="s">
        <v>158</v>
      </c>
      <c r="E5" s="376"/>
      <c r="F5" s="375"/>
      <c r="G5" s="376"/>
      <c r="H5" s="375"/>
      <c r="I5" s="375"/>
      <c r="J5" s="375"/>
      <c r="K5" s="375"/>
      <c r="L5" s="367"/>
    </row>
    <row r="6" spans="1:12" s="26" customFormat="1" ht="14.1" customHeight="1" x14ac:dyDescent="0.25">
      <c r="A6" s="368" t="s">
        <v>2</v>
      </c>
      <c r="B6" s="368">
        <v>1</v>
      </c>
      <c r="C6" s="369"/>
      <c r="D6" s="369"/>
      <c r="E6" s="370" t="s">
        <v>7</v>
      </c>
      <c r="F6" s="371"/>
      <c r="G6" s="371"/>
      <c r="H6" s="371"/>
      <c r="I6" s="371"/>
      <c r="J6" s="372"/>
      <c r="K6" s="372"/>
      <c r="L6" s="371"/>
    </row>
    <row r="7" spans="1:12" ht="6.75" customHeight="1" x14ac:dyDescent="0.25">
      <c r="A7" s="368"/>
      <c r="B7" s="368"/>
      <c r="C7" s="369"/>
      <c r="D7" s="369"/>
      <c r="E7" s="370"/>
      <c r="F7" s="371"/>
      <c r="G7" s="371"/>
      <c r="H7" s="371"/>
      <c r="I7" s="371"/>
      <c r="J7" s="372"/>
      <c r="K7" s="372"/>
      <c r="L7" s="371"/>
    </row>
    <row r="8" spans="1:12" ht="21.75" customHeight="1" x14ac:dyDescent="0.25">
      <c r="A8" s="27" t="s">
        <v>2</v>
      </c>
      <c r="B8" s="28">
        <v>1</v>
      </c>
      <c r="C8" s="28" t="s">
        <v>2</v>
      </c>
      <c r="D8" s="28"/>
      <c r="E8" s="29" t="s">
        <v>159</v>
      </c>
      <c r="F8" s="30"/>
      <c r="G8" s="29"/>
      <c r="H8" s="29"/>
      <c r="I8" s="29"/>
      <c r="J8" s="366"/>
      <c r="K8" s="366"/>
      <c r="L8" s="31"/>
    </row>
    <row r="9" spans="1:12" ht="117.75" customHeight="1" x14ac:dyDescent="0.25">
      <c r="A9" s="32" t="s">
        <v>2</v>
      </c>
      <c r="B9" s="32">
        <v>1</v>
      </c>
      <c r="C9" s="32" t="s">
        <v>2</v>
      </c>
      <c r="D9" s="18">
        <v>1</v>
      </c>
      <c r="E9" s="19" t="s">
        <v>160</v>
      </c>
      <c r="F9" s="33" t="s">
        <v>161</v>
      </c>
      <c r="G9" s="19">
        <v>2024</v>
      </c>
      <c r="H9" s="238">
        <v>2024</v>
      </c>
      <c r="I9" s="34" t="s">
        <v>162</v>
      </c>
      <c r="J9" s="345" t="s">
        <v>960</v>
      </c>
      <c r="K9" s="345"/>
      <c r="L9" s="35"/>
    </row>
    <row r="10" spans="1:12" ht="197.25" customHeight="1" x14ac:dyDescent="0.25">
      <c r="A10" s="32" t="s">
        <v>2</v>
      </c>
      <c r="B10" s="32">
        <v>1</v>
      </c>
      <c r="C10" s="32" t="s">
        <v>2</v>
      </c>
      <c r="D10" s="18">
        <v>2</v>
      </c>
      <c r="E10" s="33" t="s">
        <v>163</v>
      </c>
      <c r="F10" s="33" t="s">
        <v>161</v>
      </c>
      <c r="G10" s="238">
        <v>2024</v>
      </c>
      <c r="H10" s="238">
        <v>2024</v>
      </c>
      <c r="I10" s="33" t="s">
        <v>164</v>
      </c>
      <c r="J10" s="345" t="s">
        <v>165</v>
      </c>
      <c r="K10" s="345"/>
      <c r="L10" s="33"/>
    </row>
    <row r="11" spans="1:12" ht="75.75" customHeight="1" x14ac:dyDescent="0.25">
      <c r="A11" s="32" t="s">
        <v>2</v>
      </c>
      <c r="B11" s="32">
        <v>1</v>
      </c>
      <c r="C11" s="32" t="s">
        <v>2</v>
      </c>
      <c r="D11" s="18">
        <v>3</v>
      </c>
      <c r="E11" s="33" t="s">
        <v>166</v>
      </c>
      <c r="F11" s="33" t="s">
        <v>161</v>
      </c>
      <c r="G11" s="238">
        <v>2024</v>
      </c>
      <c r="H11" s="238">
        <v>2024</v>
      </c>
      <c r="I11" s="33" t="s">
        <v>167</v>
      </c>
      <c r="J11" s="345" t="s">
        <v>953</v>
      </c>
      <c r="K11" s="345"/>
      <c r="L11" s="36"/>
    </row>
    <row r="12" spans="1:12" ht="75.75" customHeight="1" x14ac:dyDescent="0.25">
      <c r="A12" s="32" t="s">
        <v>2</v>
      </c>
      <c r="B12" s="32">
        <v>1</v>
      </c>
      <c r="C12" s="32" t="s">
        <v>2</v>
      </c>
      <c r="D12" s="18">
        <v>4</v>
      </c>
      <c r="E12" s="33" t="s">
        <v>168</v>
      </c>
      <c r="F12" s="33" t="s">
        <v>161</v>
      </c>
      <c r="G12" s="238">
        <v>2024</v>
      </c>
      <c r="H12" s="238">
        <v>2024</v>
      </c>
      <c r="I12" s="33" t="s">
        <v>169</v>
      </c>
      <c r="J12" s="364" t="s">
        <v>894</v>
      </c>
      <c r="K12" s="365"/>
      <c r="L12" s="36"/>
    </row>
    <row r="13" spans="1:12" ht="87" customHeight="1" x14ac:dyDescent="0.25">
      <c r="A13" s="32" t="s">
        <v>2</v>
      </c>
      <c r="B13" s="32">
        <v>1</v>
      </c>
      <c r="C13" s="32" t="s">
        <v>2</v>
      </c>
      <c r="D13" s="18">
        <v>5</v>
      </c>
      <c r="E13" s="33" t="s">
        <v>170</v>
      </c>
      <c r="F13" s="33" t="s">
        <v>161</v>
      </c>
      <c r="G13" s="238">
        <v>2024</v>
      </c>
      <c r="H13" s="238">
        <v>2024</v>
      </c>
      <c r="I13" s="33" t="s">
        <v>170</v>
      </c>
      <c r="J13" s="360">
        <v>0</v>
      </c>
      <c r="K13" s="360"/>
      <c r="L13" s="36"/>
    </row>
    <row r="14" spans="1:12" ht="24" customHeight="1" x14ac:dyDescent="0.25">
      <c r="A14" s="32" t="s">
        <v>2</v>
      </c>
      <c r="B14" s="32">
        <v>1</v>
      </c>
      <c r="C14" s="32" t="s">
        <v>171</v>
      </c>
      <c r="D14" s="18"/>
      <c r="E14" s="33" t="s">
        <v>172</v>
      </c>
      <c r="F14" s="33"/>
      <c r="G14" s="238">
        <v>2024</v>
      </c>
      <c r="H14" s="238">
        <v>2024</v>
      </c>
      <c r="I14" s="33"/>
      <c r="J14" s="347"/>
      <c r="K14" s="347"/>
      <c r="L14" s="36"/>
    </row>
    <row r="15" spans="1:12" ht="119.25" customHeight="1" x14ac:dyDescent="0.25">
      <c r="A15" s="32" t="s">
        <v>2</v>
      </c>
      <c r="B15" s="32">
        <v>1</v>
      </c>
      <c r="C15" s="32" t="s">
        <v>171</v>
      </c>
      <c r="D15" s="18">
        <v>1</v>
      </c>
      <c r="E15" s="33" t="s">
        <v>173</v>
      </c>
      <c r="F15" s="33" t="s">
        <v>161</v>
      </c>
      <c r="G15" s="238">
        <v>2024</v>
      </c>
      <c r="H15" s="238">
        <v>2024</v>
      </c>
      <c r="I15" s="37" t="s">
        <v>174</v>
      </c>
      <c r="J15" s="353" t="s">
        <v>175</v>
      </c>
      <c r="K15" s="353"/>
      <c r="L15" s="36"/>
    </row>
    <row r="16" spans="1:12" ht="128.25" customHeight="1" x14ac:dyDescent="0.25">
      <c r="A16" s="32" t="s">
        <v>2</v>
      </c>
      <c r="B16" s="32">
        <v>1</v>
      </c>
      <c r="C16" s="32" t="s">
        <v>171</v>
      </c>
      <c r="D16" s="18">
        <v>2</v>
      </c>
      <c r="E16" s="33" t="s">
        <v>176</v>
      </c>
      <c r="F16" s="33" t="s">
        <v>161</v>
      </c>
      <c r="G16" s="171">
        <v>2023</v>
      </c>
      <c r="H16" s="171">
        <v>2023</v>
      </c>
      <c r="I16" s="37" t="s">
        <v>177</v>
      </c>
      <c r="J16" s="353" t="s">
        <v>178</v>
      </c>
      <c r="K16" s="353"/>
      <c r="L16" s="36"/>
    </row>
    <row r="17" spans="1:12" ht="120" customHeight="1" x14ac:dyDescent="0.25">
      <c r="A17" s="32" t="s">
        <v>2</v>
      </c>
      <c r="B17" s="32">
        <v>1</v>
      </c>
      <c r="C17" s="32" t="s">
        <v>171</v>
      </c>
      <c r="D17" s="18">
        <v>3</v>
      </c>
      <c r="E17" s="33" t="s">
        <v>179</v>
      </c>
      <c r="F17" s="33" t="s">
        <v>161</v>
      </c>
      <c r="G17" s="238">
        <v>2024</v>
      </c>
      <c r="H17" s="238">
        <v>2024</v>
      </c>
      <c r="I17" s="37" t="s">
        <v>177</v>
      </c>
      <c r="J17" s="353" t="s">
        <v>180</v>
      </c>
      <c r="K17" s="353"/>
      <c r="L17" s="36"/>
    </row>
    <row r="18" spans="1:12" ht="146.25" x14ac:dyDescent="0.25">
      <c r="A18" s="32" t="s">
        <v>2</v>
      </c>
      <c r="B18" s="32">
        <v>1</v>
      </c>
      <c r="C18" s="32" t="s">
        <v>171</v>
      </c>
      <c r="D18" s="18">
        <v>4</v>
      </c>
      <c r="E18" s="38" t="s">
        <v>181</v>
      </c>
      <c r="F18" s="33" t="s">
        <v>161</v>
      </c>
      <c r="G18" s="238">
        <v>2024</v>
      </c>
      <c r="H18" s="238">
        <v>2024</v>
      </c>
      <c r="I18" s="37" t="s">
        <v>177</v>
      </c>
      <c r="J18" s="353" t="s">
        <v>182</v>
      </c>
      <c r="K18" s="353"/>
      <c r="L18" s="36"/>
    </row>
    <row r="19" spans="1:12" ht="111" customHeight="1" x14ac:dyDescent="0.25">
      <c r="A19" s="32" t="s">
        <v>2</v>
      </c>
      <c r="B19" s="32">
        <v>1</v>
      </c>
      <c r="C19" s="32" t="s">
        <v>171</v>
      </c>
      <c r="D19" s="18">
        <v>5</v>
      </c>
      <c r="E19" s="38" t="s">
        <v>183</v>
      </c>
      <c r="F19" s="33" t="s">
        <v>161</v>
      </c>
      <c r="G19" s="238">
        <v>2024</v>
      </c>
      <c r="H19" s="238">
        <v>2024</v>
      </c>
      <c r="I19" s="37" t="s">
        <v>177</v>
      </c>
      <c r="J19" s="353" t="s">
        <v>184</v>
      </c>
      <c r="K19" s="353"/>
      <c r="L19" s="36"/>
    </row>
    <row r="20" spans="1:12" ht="57" customHeight="1" x14ac:dyDescent="0.25">
      <c r="A20" s="32" t="s">
        <v>2</v>
      </c>
      <c r="B20" s="32">
        <v>1</v>
      </c>
      <c r="C20" s="32" t="s">
        <v>185</v>
      </c>
      <c r="D20" s="18"/>
      <c r="E20" s="33" t="s">
        <v>186</v>
      </c>
      <c r="F20" s="33"/>
      <c r="G20" s="238">
        <v>2024</v>
      </c>
      <c r="H20" s="238">
        <v>2024</v>
      </c>
      <c r="I20" s="37"/>
      <c r="J20" s="363"/>
      <c r="K20" s="363"/>
      <c r="L20" s="36"/>
    </row>
    <row r="21" spans="1:12" ht="102.75" customHeight="1" x14ac:dyDescent="0.25">
      <c r="A21" s="32" t="s">
        <v>2</v>
      </c>
      <c r="B21" s="32">
        <v>1</v>
      </c>
      <c r="C21" s="32" t="s">
        <v>185</v>
      </c>
      <c r="D21" s="18">
        <v>1</v>
      </c>
      <c r="E21" s="33" t="s">
        <v>187</v>
      </c>
      <c r="F21" s="33" t="s">
        <v>161</v>
      </c>
      <c r="G21" s="238">
        <v>2024</v>
      </c>
      <c r="H21" s="238">
        <v>2024</v>
      </c>
      <c r="I21" s="37" t="s">
        <v>188</v>
      </c>
      <c r="J21" s="353" t="s">
        <v>954</v>
      </c>
      <c r="K21" s="353"/>
      <c r="L21" s="36"/>
    </row>
    <row r="22" spans="1:12" ht="76.5" customHeight="1" x14ac:dyDescent="0.25">
      <c r="A22" s="32" t="s">
        <v>2</v>
      </c>
      <c r="B22" s="32">
        <v>1</v>
      </c>
      <c r="C22" s="32" t="s">
        <v>189</v>
      </c>
      <c r="D22" s="18"/>
      <c r="E22" s="19" t="s">
        <v>190</v>
      </c>
      <c r="F22" s="33" t="s">
        <v>161</v>
      </c>
      <c r="G22" s="238">
        <v>2024</v>
      </c>
      <c r="H22" s="238">
        <v>2024</v>
      </c>
      <c r="I22" s="37" t="s">
        <v>191</v>
      </c>
      <c r="J22" s="353"/>
      <c r="K22" s="353"/>
      <c r="L22" s="36"/>
    </row>
    <row r="23" spans="1:12" ht="67.5" customHeight="1" x14ac:dyDescent="0.25">
      <c r="A23" s="32" t="s">
        <v>2</v>
      </c>
      <c r="B23" s="32">
        <v>1</v>
      </c>
      <c r="C23" s="32" t="s">
        <v>189</v>
      </c>
      <c r="D23" s="18">
        <v>1</v>
      </c>
      <c r="E23" s="19" t="s">
        <v>192</v>
      </c>
      <c r="F23" s="33" t="s">
        <v>161</v>
      </c>
      <c r="G23" s="238">
        <v>2024</v>
      </c>
      <c r="H23" s="238">
        <v>2024</v>
      </c>
      <c r="I23" s="19" t="s">
        <v>192</v>
      </c>
      <c r="J23" s="364">
        <v>0</v>
      </c>
      <c r="K23" s="365"/>
      <c r="L23" s="39"/>
    </row>
    <row r="24" spans="1:12" ht="67.5" customHeight="1" x14ac:dyDescent="0.25">
      <c r="A24" s="32" t="s">
        <v>2</v>
      </c>
      <c r="B24" s="32">
        <v>1</v>
      </c>
      <c r="C24" s="32" t="s">
        <v>189</v>
      </c>
      <c r="D24" s="18">
        <v>2</v>
      </c>
      <c r="E24" s="19" t="s">
        <v>193</v>
      </c>
      <c r="F24" s="33" t="s">
        <v>161</v>
      </c>
      <c r="G24" s="238">
        <v>2024</v>
      </c>
      <c r="H24" s="238">
        <v>2024</v>
      </c>
      <c r="I24" s="19" t="s">
        <v>193</v>
      </c>
      <c r="J24" s="345"/>
      <c r="K24" s="345"/>
      <c r="L24" s="39"/>
    </row>
    <row r="25" spans="1:12" ht="67.5" customHeight="1" x14ac:dyDescent="0.25">
      <c r="A25" s="32" t="s">
        <v>2</v>
      </c>
      <c r="B25" s="32">
        <v>1</v>
      </c>
      <c r="C25" s="32" t="s">
        <v>189</v>
      </c>
      <c r="D25" s="18">
        <v>3</v>
      </c>
      <c r="E25" s="19" t="s">
        <v>194</v>
      </c>
      <c r="F25" s="33" t="s">
        <v>161</v>
      </c>
      <c r="G25" s="238">
        <v>2024</v>
      </c>
      <c r="H25" s="238">
        <v>2024</v>
      </c>
      <c r="I25" s="19" t="s">
        <v>194</v>
      </c>
      <c r="J25" s="345"/>
      <c r="K25" s="345"/>
      <c r="L25" s="39"/>
    </row>
    <row r="26" spans="1:12" ht="67.5" customHeight="1" x14ac:dyDescent="0.25">
      <c r="A26" s="32" t="s">
        <v>2</v>
      </c>
      <c r="B26" s="32">
        <v>1</v>
      </c>
      <c r="C26" s="32" t="s">
        <v>189</v>
      </c>
      <c r="D26" s="18">
        <v>4</v>
      </c>
      <c r="E26" s="19" t="s">
        <v>195</v>
      </c>
      <c r="F26" s="33" t="s">
        <v>161</v>
      </c>
      <c r="G26" s="238">
        <v>2024</v>
      </c>
      <c r="H26" s="238">
        <v>2024</v>
      </c>
      <c r="I26" s="19" t="s">
        <v>195</v>
      </c>
      <c r="J26" s="345"/>
      <c r="K26" s="345"/>
      <c r="L26" s="39"/>
    </row>
    <row r="27" spans="1:12" ht="67.5" customHeight="1" x14ac:dyDescent="0.25">
      <c r="A27" s="32" t="s">
        <v>2</v>
      </c>
      <c r="B27" s="32">
        <v>1</v>
      </c>
      <c r="C27" s="32" t="s">
        <v>196</v>
      </c>
      <c r="D27" s="18">
        <v>1</v>
      </c>
      <c r="E27" s="19" t="s">
        <v>197</v>
      </c>
      <c r="F27" s="33" t="s">
        <v>161</v>
      </c>
      <c r="G27" s="238">
        <v>2024</v>
      </c>
      <c r="H27" s="238">
        <v>2024</v>
      </c>
      <c r="I27" s="19" t="s">
        <v>197</v>
      </c>
      <c r="J27" s="353" t="s">
        <v>198</v>
      </c>
      <c r="K27" s="362"/>
      <c r="L27" s="39"/>
    </row>
    <row r="28" spans="1:12" ht="69" customHeight="1" x14ac:dyDescent="0.25">
      <c r="A28" s="32" t="s">
        <v>2</v>
      </c>
      <c r="B28" s="32">
        <v>1</v>
      </c>
      <c r="C28" s="32" t="s">
        <v>196</v>
      </c>
      <c r="D28" s="18">
        <v>2</v>
      </c>
      <c r="E28" s="19" t="s">
        <v>199</v>
      </c>
      <c r="F28" s="33" t="s">
        <v>161</v>
      </c>
      <c r="G28" s="238">
        <v>2024</v>
      </c>
      <c r="H28" s="238">
        <v>2024</v>
      </c>
      <c r="I28" s="33" t="s">
        <v>200</v>
      </c>
      <c r="J28" s="345" t="s">
        <v>201</v>
      </c>
      <c r="K28" s="345"/>
      <c r="L28" s="39"/>
    </row>
    <row r="29" spans="1:12" ht="70.5" customHeight="1" x14ac:dyDescent="0.25">
      <c r="A29" s="32" t="s">
        <v>2</v>
      </c>
      <c r="B29" s="32">
        <v>1</v>
      </c>
      <c r="C29" s="32" t="s">
        <v>202</v>
      </c>
      <c r="D29" s="18"/>
      <c r="E29" s="19" t="s">
        <v>203</v>
      </c>
      <c r="F29" s="33" t="s">
        <v>161</v>
      </c>
      <c r="G29" s="238">
        <v>2024</v>
      </c>
      <c r="H29" s="238">
        <v>2024</v>
      </c>
      <c r="I29" s="33"/>
      <c r="J29" s="345" t="s">
        <v>126</v>
      </c>
      <c r="K29" s="345"/>
      <c r="L29" s="39"/>
    </row>
    <row r="30" spans="1:12" ht="66" customHeight="1" x14ac:dyDescent="0.25">
      <c r="A30" s="32" t="s">
        <v>2</v>
      </c>
      <c r="B30" s="32">
        <v>1</v>
      </c>
      <c r="C30" s="32" t="s">
        <v>202</v>
      </c>
      <c r="D30" s="18">
        <v>1</v>
      </c>
      <c r="E30" s="19" t="s">
        <v>204</v>
      </c>
      <c r="F30" s="33" t="s">
        <v>161</v>
      </c>
      <c r="G30" s="238">
        <v>2024</v>
      </c>
      <c r="H30" s="238">
        <v>2024</v>
      </c>
      <c r="I30" s="33" t="s">
        <v>205</v>
      </c>
      <c r="J30" s="345" t="s">
        <v>206</v>
      </c>
      <c r="K30" s="345"/>
      <c r="L30" s="39"/>
    </row>
    <row r="31" spans="1:12" ht="73.5" customHeight="1" x14ac:dyDescent="0.25">
      <c r="A31" s="32" t="s">
        <v>2</v>
      </c>
      <c r="B31" s="32">
        <v>1</v>
      </c>
      <c r="C31" s="32" t="s">
        <v>202</v>
      </c>
      <c r="D31" s="18">
        <v>2</v>
      </c>
      <c r="E31" s="19" t="s">
        <v>207</v>
      </c>
      <c r="F31" s="33" t="s">
        <v>161</v>
      </c>
      <c r="G31" s="238">
        <v>2024</v>
      </c>
      <c r="H31" s="238">
        <v>2024</v>
      </c>
      <c r="I31" s="33" t="s">
        <v>208</v>
      </c>
      <c r="J31" s="345" t="s">
        <v>209</v>
      </c>
      <c r="K31" s="345"/>
      <c r="L31" s="39"/>
    </row>
    <row r="32" spans="1:12" ht="60" customHeight="1" x14ac:dyDescent="0.25">
      <c r="A32" s="32" t="s">
        <v>2</v>
      </c>
      <c r="B32" s="32">
        <v>1</v>
      </c>
      <c r="C32" s="32" t="s">
        <v>202</v>
      </c>
      <c r="D32" s="18">
        <v>3</v>
      </c>
      <c r="E32" s="19" t="s">
        <v>210</v>
      </c>
      <c r="F32" s="33" t="s">
        <v>161</v>
      </c>
      <c r="G32" s="238">
        <v>2024</v>
      </c>
      <c r="H32" s="238">
        <v>2024</v>
      </c>
      <c r="I32" s="33" t="s">
        <v>211</v>
      </c>
      <c r="J32" s="345"/>
      <c r="K32" s="345"/>
      <c r="L32" s="39"/>
    </row>
    <row r="33" spans="1:12" ht="62.25" customHeight="1" x14ac:dyDescent="0.25">
      <c r="A33" s="32" t="s">
        <v>2</v>
      </c>
      <c r="B33" s="32">
        <v>1</v>
      </c>
      <c r="C33" s="32" t="s">
        <v>202</v>
      </c>
      <c r="D33" s="18">
        <v>4</v>
      </c>
      <c r="E33" s="19" t="s">
        <v>212</v>
      </c>
      <c r="F33" s="33" t="s">
        <v>161</v>
      </c>
      <c r="G33" s="238">
        <v>2024</v>
      </c>
      <c r="H33" s="238">
        <v>2024</v>
      </c>
      <c r="I33" s="33" t="s">
        <v>213</v>
      </c>
      <c r="J33" s="360"/>
      <c r="K33" s="360"/>
      <c r="L33" s="39"/>
    </row>
    <row r="34" spans="1:12" ht="62.25" customHeight="1" x14ac:dyDescent="0.25">
      <c r="A34" s="32" t="s">
        <v>2</v>
      </c>
      <c r="B34" s="32" t="s">
        <v>214</v>
      </c>
      <c r="C34" s="32" t="s">
        <v>202</v>
      </c>
      <c r="D34" s="18">
        <v>5</v>
      </c>
      <c r="E34" s="19" t="s">
        <v>215</v>
      </c>
      <c r="F34" s="33" t="s">
        <v>161</v>
      </c>
      <c r="G34" s="238">
        <v>2024</v>
      </c>
      <c r="H34" s="238">
        <v>2024</v>
      </c>
      <c r="I34" s="33" t="s">
        <v>213</v>
      </c>
      <c r="J34" s="360"/>
      <c r="K34" s="360"/>
      <c r="L34" s="39"/>
    </row>
    <row r="35" spans="1:12" ht="62.25" customHeight="1" x14ac:dyDescent="0.25">
      <c r="A35" s="32" t="s">
        <v>2</v>
      </c>
      <c r="B35" s="32" t="s">
        <v>214</v>
      </c>
      <c r="C35" s="32" t="s">
        <v>202</v>
      </c>
      <c r="D35" s="18">
        <v>6</v>
      </c>
      <c r="E35" s="19" t="s">
        <v>216</v>
      </c>
      <c r="F35" s="33" t="s">
        <v>161</v>
      </c>
      <c r="G35" s="238">
        <v>2024</v>
      </c>
      <c r="H35" s="238">
        <v>2024</v>
      </c>
      <c r="I35" s="33" t="s">
        <v>213</v>
      </c>
      <c r="J35" s="170" t="s">
        <v>895</v>
      </c>
      <c r="K35" s="40"/>
      <c r="L35" s="39"/>
    </row>
    <row r="36" spans="1:12" ht="78.75" x14ac:dyDescent="0.25">
      <c r="A36" s="32" t="s">
        <v>2</v>
      </c>
      <c r="B36" s="32">
        <v>1</v>
      </c>
      <c r="C36" s="32" t="s">
        <v>217</v>
      </c>
      <c r="D36" s="18"/>
      <c r="E36" s="19" t="s">
        <v>218</v>
      </c>
      <c r="F36" s="33" t="s">
        <v>161</v>
      </c>
      <c r="G36" s="238">
        <v>2024</v>
      </c>
      <c r="H36" s="238">
        <v>2024</v>
      </c>
      <c r="I36" s="33" t="s">
        <v>218</v>
      </c>
      <c r="J36" s="41"/>
      <c r="K36" s="40"/>
      <c r="L36" s="39"/>
    </row>
    <row r="37" spans="1:12" ht="62.25" customHeight="1" x14ac:dyDescent="0.25">
      <c r="A37" s="32" t="s">
        <v>2</v>
      </c>
      <c r="B37" s="32">
        <v>1</v>
      </c>
      <c r="C37" s="32" t="s">
        <v>219</v>
      </c>
      <c r="D37" s="18"/>
      <c r="E37" s="19" t="s">
        <v>220</v>
      </c>
      <c r="F37" s="33" t="s">
        <v>161</v>
      </c>
      <c r="G37" s="238">
        <v>2024</v>
      </c>
      <c r="H37" s="238">
        <v>2024</v>
      </c>
      <c r="I37" s="33" t="s">
        <v>221</v>
      </c>
      <c r="J37" s="40"/>
      <c r="K37" s="40"/>
      <c r="L37" s="39"/>
    </row>
    <row r="38" spans="1:12" ht="78.75" x14ac:dyDescent="0.25">
      <c r="A38" s="32" t="s">
        <v>2</v>
      </c>
      <c r="B38" s="32">
        <v>1</v>
      </c>
      <c r="C38" s="32" t="s">
        <v>219</v>
      </c>
      <c r="D38" s="18">
        <v>1</v>
      </c>
      <c r="E38" s="19" t="s">
        <v>222</v>
      </c>
      <c r="F38" s="33" t="s">
        <v>161</v>
      </c>
      <c r="G38" s="238">
        <v>2024</v>
      </c>
      <c r="H38" s="238">
        <v>2024</v>
      </c>
      <c r="I38" s="33" t="s">
        <v>223</v>
      </c>
      <c r="J38" s="40"/>
      <c r="K38" s="40"/>
      <c r="L38" s="39"/>
    </row>
    <row r="39" spans="1:12" ht="78.75" x14ac:dyDescent="0.25">
      <c r="A39" s="32" t="s">
        <v>2</v>
      </c>
      <c r="B39" s="32">
        <v>1</v>
      </c>
      <c r="C39" s="32" t="s">
        <v>219</v>
      </c>
      <c r="D39" s="18">
        <v>2</v>
      </c>
      <c r="E39" s="38" t="s">
        <v>224</v>
      </c>
      <c r="F39" s="33" t="s">
        <v>161</v>
      </c>
      <c r="G39" s="238">
        <v>2024</v>
      </c>
      <c r="H39" s="238">
        <v>2024</v>
      </c>
      <c r="I39" s="19" t="s">
        <v>221</v>
      </c>
      <c r="J39" s="41"/>
      <c r="K39" s="40"/>
      <c r="L39" s="39"/>
    </row>
    <row r="40" spans="1:12" ht="15" customHeight="1" x14ac:dyDescent="0.25">
      <c r="A40" s="349" t="s">
        <v>2</v>
      </c>
      <c r="B40" s="349">
        <v>1</v>
      </c>
      <c r="C40" s="349" t="s">
        <v>219</v>
      </c>
      <c r="D40" s="350">
        <v>3</v>
      </c>
      <c r="E40" s="358" t="s">
        <v>225</v>
      </c>
      <c r="F40" s="33" t="s">
        <v>161</v>
      </c>
      <c r="G40" s="238">
        <v>2024</v>
      </c>
      <c r="H40" s="238">
        <v>2024</v>
      </c>
      <c r="I40" s="359" t="s">
        <v>221</v>
      </c>
      <c r="J40" s="360"/>
      <c r="K40" s="40"/>
      <c r="L40" s="361"/>
    </row>
    <row r="41" spans="1:12" ht="19.5" customHeight="1" x14ac:dyDescent="0.25">
      <c r="A41" s="349"/>
      <c r="B41" s="349"/>
      <c r="C41" s="349"/>
      <c r="D41" s="350"/>
      <c r="E41" s="358"/>
      <c r="F41" s="33" t="s">
        <v>161</v>
      </c>
      <c r="G41" s="238">
        <v>2024</v>
      </c>
      <c r="H41" s="238">
        <v>2024</v>
      </c>
      <c r="I41" s="359"/>
      <c r="J41" s="360"/>
      <c r="K41" s="40"/>
      <c r="L41" s="361"/>
    </row>
    <row r="42" spans="1:12" ht="78.75" x14ac:dyDescent="0.25">
      <c r="A42" s="32" t="s">
        <v>2</v>
      </c>
      <c r="B42" s="32">
        <v>1</v>
      </c>
      <c r="C42" s="32" t="s">
        <v>219</v>
      </c>
      <c r="D42" s="18">
        <v>4</v>
      </c>
      <c r="E42" s="19" t="s">
        <v>226</v>
      </c>
      <c r="F42" s="33" t="s">
        <v>161</v>
      </c>
      <c r="G42" s="238">
        <v>2024</v>
      </c>
      <c r="H42" s="238">
        <v>2024</v>
      </c>
      <c r="I42" s="19" t="s">
        <v>221</v>
      </c>
      <c r="J42" s="40"/>
      <c r="K42" s="40"/>
      <c r="L42" s="39"/>
    </row>
    <row r="43" spans="1:12" ht="62.25" customHeight="1" x14ac:dyDescent="0.25">
      <c r="A43" s="32" t="s">
        <v>2</v>
      </c>
      <c r="B43" s="32">
        <v>1</v>
      </c>
      <c r="C43" s="32" t="s">
        <v>219</v>
      </c>
      <c r="D43" s="18">
        <v>5</v>
      </c>
      <c r="E43" s="19" t="s">
        <v>227</v>
      </c>
      <c r="F43" s="33" t="s">
        <v>228</v>
      </c>
      <c r="G43" s="238">
        <v>2024</v>
      </c>
      <c r="H43" s="238">
        <v>2024</v>
      </c>
      <c r="I43" s="19" t="s">
        <v>221</v>
      </c>
      <c r="J43" s="40"/>
      <c r="K43" s="40"/>
      <c r="L43" s="39"/>
    </row>
    <row r="44" spans="1:12" ht="62.25" customHeight="1" x14ac:dyDescent="0.25">
      <c r="A44" s="32" t="s">
        <v>2</v>
      </c>
      <c r="B44" s="32">
        <v>1</v>
      </c>
      <c r="C44" s="32" t="s">
        <v>219</v>
      </c>
      <c r="D44" s="18">
        <v>6</v>
      </c>
      <c r="E44" s="19" t="s">
        <v>229</v>
      </c>
      <c r="F44" s="33" t="s">
        <v>228</v>
      </c>
      <c r="G44" s="238">
        <v>2024</v>
      </c>
      <c r="H44" s="238">
        <v>2024</v>
      </c>
      <c r="I44" s="19" t="s">
        <v>221</v>
      </c>
      <c r="J44" s="40"/>
      <c r="K44" s="40"/>
      <c r="L44" s="39"/>
    </row>
    <row r="45" spans="1:12" ht="62.25" customHeight="1" x14ac:dyDescent="0.25">
      <c r="A45" s="32" t="s">
        <v>2</v>
      </c>
      <c r="B45" s="32">
        <v>1</v>
      </c>
      <c r="C45" s="32" t="s">
        <v>219</v>
      </c>
      <c r="D45" s="18">
        <v>7</v>
      </c>
      <c r="E45" s="19" t="s">
        <v>230</v>
      </c>
      <c r="F45" s="33" t="s">
        <v>228</v>
      </c>
      <c r="G45" s="238">
        <v>2024</v>
      </c>
      <c r="H45" s="238">
        <v>2024</v>
      </c>
      <c r="I45" s="19"/>
      <c r="J45" s="40"/>
      <c r="K45" s="40"/>
      <c r="L45" s="39"/>
    </row>
    <row r="46" spans="1:12" ht="58.5" customHeight="1" x14ac:dyDescent="0.25">
      <c r="A46" s="32" t="s">
        <v>2</v>
      </c>
      <c r="B46" s="32">
        <v>1</v>
      </c>
      <c r="C46" s="42" t="s">
        <v>231</v>
      </c>
      <c r="D46" s="43"/>
      <c r="E46" s="37" t="s">
        <v>232</v>
      </c>
      <c r="F46" s="33" t="s">
        <v>161</v>
      </c>
      <c r="G46" s="238">
        <v>2024</v>
      </c>
      <c r="H46" s="238">
        <v>2024</v>
      </c>
      <c r="I46" s="19"/>
      <c r="J46" s="345"/>
      <c r="K46" s="345"/>
      <c r="L46" s="39"/>
    </row>
    <row r="47" spans="1:12" ht="78.75" customHeight="1" x14ac:dyDescent="0.25">
      <c r="A47" s="32" t="s">
        <v>2</v>
      </c>
      <c r="B47" s="32">
        <v>1</v>
      </c>
      <c r="C47" s="42" t="s">
        <v>231</v>
      </c>
      <c r="D47" s="43">
        <v>1</v>
      </c>
      <c r="E47" s="38" t="s">
        <v>233</v>
      </c>
      <c r="F47" s="33" t="s">
        <v>228</v>
      </c>
      <c r="G47" s="238">
        <v>2024</v>
      </c>
      <c r="H47" s="238">
        <v>2024</v>
      </c>
      <c r="I47" s="44" t="s">
        <v>234</v>
      </c>
      <c r="J47" s="45"/>
      <c r="K47" s="45"/>
      <c r="L47" s="36"/>
    </row>
    <row r="48" spans="1:12" ht="78.75" x14ac:dyDescent="0.25">
      <c r="A48" s="32" t="s">
        <v>2</v>
      </c>
      <c r="B48" s="32">
        <v>1</v>
      </c>
      <c r="C48" s="42" t="s">
        <v>231</v>
      </c>
      <c r="D48" s="43">
        <v>2</v>
      </c>
      <c r="E48" s="37" t="s">
        <v>235</v>
      </c>
      <c r="F48" s="33" t="s">
        <v>161</v>
      </c>
      <c r="G48" s="238">
        <v>2024</v>
      </c>
      <c r="H48" s="238">
        <v>2024</v>
      </c>
      <c r="I48" s="44" t="s">
        <v>234</v>
      </c>
      <c r="J48" s="45"/>
      <c r="K48" s="45"/>
      <c r="L48" s="36"/>
    </row>
    <row r="49" spans="1:12" ht="101.25" x14ac:dyDescent="0.25">
      <c r="A49" s="32" t="s">
        <v>2</v>
      </c>
      <c r="B49" s="32">
        <v>1</v>
      </c>
      <c r="C49" s="42" t="s">
        <v>231</v>
      </c>
      <c r="D49" s="43">
        <v>3</v>
      </c>
      <c r="E49" s="37" t="s">
        <v>236</v>
      </c>
      <c r="F49" s="33" t="s">
        <v>161</v>
      </c>
      <c r="G49" s="238">
        <v>2024</v>
      </c>
      <c r="H49" s="238">
        <v>2024</v>
      </c>
      <c r="I49" s="44" t="s">
        <v>234</v>
      </c>
      <c r="J49" s="45"/>
      <c r="K49" s="45"/>
      <c r="L49" s="36"/>
    </row>
    <row r="50" spans="1:12" ht="42" customHeight="1" x14ac:dyDescent="0.25">
      <c r="A50" s="32" t="s">
        <v>2</v>
      </c>
      <c r="B50" s="32">
        <v>1</v>
      </c>
      <c r="C50" s="32" t="s">
        <v>237</v>
      </c>
      <c r="D50" s="18"/>
      <c r="E50" s="19" t="s">
        <v>238</v>
      </c>
      <c r="F50" s="33" t="s">
        <v>161</v>
      </c>
      <c r="G50" s="238">
        <v>2024</v>
      </c>
      <c r="H50" s="238">
        <v>2024</v>
      </c>
      <c r="I50" s="44" t="s">
        <v>234</v>
      </c>
      <c r="J50" s="345"/>
      <c r="K50" s="345"/>
      <c r="L50" s="36"/>
    </row>
    <row r="51" spans="1:12" ht="78.75" x14ac:dyDescent="0.25">
      <c r="A51" s="32" t="s">
        <v>2</v>
      </c>
      <c r="B51" s="32">
        <v>1</v>
      </c>
      <c r="C51" s="32" t="s">
        <v>237</v>
      </c>
      <c r="D51" s="43">
        <v>1</v>
      </c>
      <c r="E51" s="37" t="s">
        <v>239</v>
      </c>
      <c r="F51" s="33" t="s">
        <v>161</v>
      </c>
      <c r="G51" s="238">
        <v>2024</v>
      </c>
      <c r="H51" s="238">
        <v>2024</v>
      </c>
      <c r="I51" s="44" t="s">
        <v>234</v>
      </c>
      <c r="J51" s="45"/>
      <c r="K51" s="45"/>
      <c r="L51" s="36"/>
    </row>
    <row r="52" spans="1:12" ht="78.75" x14ac:dyDescent="0.25">
      <c r="A52" s="32" t="s">
        <v>2</v>
      </c>
      <c r="B52" s="32">
        <v>1</v>
      </c>
      <c r="C52" s="32" t="s">
        <v>237</v>
      </c>
      <c r="D52" s="43">
        <v>2</v>
      </c>
      <c r="E52" s="37" t="s">
        <v>229</v>
      </c>
      <c r="F52" s="33" t="s">
        <v>161</v>
      </c>
      <c r="G52" s="238">
        <v>2024</v>
      </c>
      <c r="H52" s="238">
        <v>2024</v>
      </c>
      <c r="I52" s="44" t="s">
        <v>234</v>
      </c>
      <c r="J52" s="45"/>
      <c r="K52" s="45"/>
      <c r="L52" s="36"/>
    </row>
    <row r="53" spans="1:12" ht="56.25" customHeight="1" x14ac:dyDescent="0.25">
      <c r="A53" s="32" t="s">
        <v>2</v>
      </c>
      <c r="B53" s="32">
        <v>1</v>
      </c>
      <c r="C53" s="32" t="s">
        <v>237</v>
      </c>
      <c r="D53" s="43">
        <v>3</v>
      </c>
      <c r="E53" s="19" t="s">
        <v>240</v>
      </c>
      <c r="F53" s="33" t="s">
        <v>161</v>
      </c>
      <c r="G53" s="238">
        <v>2024</v>
      </c>
      <c r="H53" s="238">
        <v>2024</v>
      </c>
      <c r="I53" s="44" t="s">
        <v>234</v>
      </c>
      <c r="J53" s="45"/>
      <c r="K53" s="45"/>
      <c r="L53" s="36"/>
    </row>
    <row r="54" spans="1:12" ht="69" customHeight="1" x14ac:dyDescent="0.25">
      <c r="A54" s="32" t="s">
        <v>2</v>
      </c>
      <c r="B54" s="32">
        <v>1</v>
      </c>
      <c r="C54" s="46">
        <v>10</v>
      </c>
      <c r="D54" s="18"/>
      <c r="E54" s="19" t="s">
        <v>241</v>
      </c>
      <c r="F54" s="33" t="s">
        <v>161</v>
      </c>
      <c r="G54" s="238">
        <v>2024</v>
      </c>
      <c r="H54" s="238">
        <v>2024</v>
      </c>
      <c r="I54" s="33"/>
      <c r="J54" s="347"/>
      <c r="K54" s="347"/>
      <c r="L54" s="36"/>
    </row>
    <row r="55" spans="1:12" ht="168.75" x14ac:dyDescent="0.25">
      <c r="A55" s="32" t="s">
        <v>2</v>
      </c>
      <c r="B55" s="32">
        <v>1</v>
      </c>
      <c r="C55" s="46">
        <v>10</v>
      </c>
      <c r="D55" s="18">
        <v>1</v>
      </c>
      <c r="E55" s="19" t="s">
        <v>242</v>
      </c>
      <c r="F55" s="33" t="s">
        <v>161</v>
      </c>
      <c r="G55" s="238">
        <v>2024</v>
      </c>
      <c r="H55" s="238">
        <v>2024</v>
      </c>
      <c r="I55" s="19" t="s">
        <v>243</v>
      </c>
      <c r="J55" s="345" t="s">
        <v>243</v>
      </c>
      <c r="K55" s="345"/>
      <c r="L55" s="36"/>
    </row>
    <row r="56" spans="1:12" ht="78.75" x14ac:dyDescent="0.25">
      <c r="A56" s="32" t="s">
        <v>2</v>
      </c>
      <c r="B56" s="32">
        <v>1</v>
      </c>
      <c r="C56" s="46">
        <v>10</v>
      </c>
      <c r="D56" s="18">
        <v>2</v>
      </c>
      <c r="E56" s="19" t="s">
        <v>244</v>
      </c>
      <c r="F56" s="33" t="s">
        <v>161</v>
      </c>
      <c r="G56" s="238">
        <v>2024</v>
      </c>
      <c r="H56" s="238">
        <v>2024</v>
      </c>
      <c r="I56" s="19" t="s">
        <v>245</v>
      </c>
      <c r="J56" s="345" t="s">
        <v>896</v>
      </c>
      <c r="K56" s="345"/>
      <c r="L56" s="36"/>
    </row>
    <row r="57" spans="1:12" s="26" customFormat="1" ht="78.75" x14ac:dyDescent="0.25">
      <c r="A57" s="32" t="s">
        <v>2</v>
      </c>
      <c r="B57" s="32">
        <v>1</v>
      </c>
      <c r="C57" s="46">
        <v>11</v>
      </c>
      <c r="D57" s="18"/>
      <c r="E57" s="19" t="s">
        <v>246</v>
      </c>
      <c r="F57" s="33" t="s">
        <v>161</v>
      </c>
      <c r="G57" s="238">
        <v>2024</v>
      </c>
      <c r="H57" s="238">
        <v>2024</v>
      </c>
      <c r="I57" s="19"/>
      <c r="J57" s="345"/>
      <c r="K57" s="345"/>
      <c r="L57" s="36"/>
    </row>
    <row r="58" spans="1:12" s="26" customFormat="1" ht="78.75" x14ac:dyDescent="0.25">
      <c r="A58" s="32" t="s">
        <v>2</v>
      </c>
      <c r="B58" s="32">
        <v>1</v>
      </c>
      <c r="C58" s="46">
        <v>11</v>
      </c>
      <c r="D58" s="18">
        <v>1</v>
      </c>
      <c r="E58" s="19" t="s">
        <v>247</v>
      </c>
      <c r="F58" s="33" t="s">
        <v>161</v>
      </c>
      <c r="G58" s="238">
        <v>2024</v>
      </c>
      <c r="H58" s="238">
        <v>2024</v>
      </c>
      <c r="I58" s="19" t="s">
        <v>248</v>
      </c>
      <c r="J58" s="345" t="s">
        <v>249</v>
      </c>
      <c r="K58" s="345"/>
      <c r="L58" s="36" t="s">
        <v>250</v>
      </c>
    </row>
    <row r="59" spans="1:12" s="26" customFormat="1" ht="78.75" x14ac:dyDescent="0.25">
      <c r="A59" s="32" t="s">
        <v>2</v>
      </c>
      <c r="B59" s="32">
        <v>1</v>
      </c>
      <c r="C59" s="46">
        <v>11</v>
      </c>
      <c r="D59" s="18">
        <v>2</v>
      </c>
      <c r="E59" s="19" t="s">
        <v>251</v>
      </c>
      <c r="F59" s="33" t="s">
        <v>161</v>
      </c>
      <c r="G59" s="238">
        <v>2024</v>
      </c>
      <c r="H59" s="238">
        <v>2024</v>
      </c>
      <c r="I59" s="19" t="s">
        <v>252</v>
      </c>
      <c r="J59" s="345" t="s">
        <v>253</v>
      </c>
      <c r="K59" s="345"/>
      <c r="L59" s="36"/>
    </row>
    <row r="60" spans="1:12" s="26" customFormat="1" ht="78.75" x14ac:dyDescent="0.25">
      <c r="A60" s="32" t="s">
        <v>2</v>
      </c>
      <c r="B60" s="32">
        <v>1</v>
      </c>
      <c r="C60" s="46">
        <v>11</v>
      </c>
      <c r="D60" s="18">
        <v>3</v>
      </c>
      <c r="E60" s="19" t="s">
        <v>254</v>
      </c>
      <c r="F60" s="33" t="s">
        <v>161</v>
      </c>
      <c r="G60" s="238">
        <v>2024</v>
      </c>
      <c r="H60" s="238">
        <v>2024</v>
      </c>
      <c r="I60" s="19" t="s">
        <v>255</v>
      </c>
      <c r="J60" s="345" t="s">
        <v>256</v>
      </c>
      <c r="K60" s="345"/>
      <c r="L60" s="36"/>
    </row>
    <row r="61" spans="1:12" ht="112.5" x14ac:dyDescent="0.25">
      <c r="A61" s="32" t="s">
        <v>2</v>
      </c>
      <c r="B61" s="32">
        <v>1</v>
      </c>
      <c r="C61" s="46">
        <v>11</v>
      </c>
      <c r="D61" s="18">
        <v>4</v>
      </c>
      <c r="E61" s="19" t="s">
        <v>257</v>
      </c>
      <c r="F61" s="33" t="s">
        <v>161</v>
      </c>
      <c r="G61" s="238">
        <v>2024</v>
      </c>
      <c r="H61" s="238">
        <v>2024</v>
      </c>
      <c r="I61" s="19" t="s">
        <v>258</v>
      </c>
      <c r="J61" s="345" t="s">
        <v>259</v>
      </c>
      <c r="K61" s="345"/>
      <c r="L61" s="36"/>
    </row>
    <row r="62" spans="1:12" ht="78.75" x14ac:dyDescent="0.25">
      <c r="A62" s="32" t="s">
        <v>2</v>
      </c>
      <c r="B62" s="32">
        <v>1</v>
      </c>
      <c r="C62" s="46">
        <v>11</v>
      </c>
      <c r="D62" s="18">
        <v>5</v>
      </c>
      <c r="E62" s="19" t="s">
        <v>260</v>
      </c>
      <c r="F62" s="33" t="s">
        <v>161</v>
      </c>
      <c r="G62" s="238">
        <v>2024</v>
      </c>
      <c r="H62" s="238">
        <v>2024</v>
      </c>
      <c r="I62" s="19" t="s">
        <v>261</v>
      </c>
      <c r="J62" s="345" t="s">
        <v>261</v>
      </c>
      <c r="K62" s="345"/>
      <c r="L62" s="36"/>
    </row>
    <row r="63" spans="1:12" ht="78.75" x14ac:dyDescent="0.25">
      <c r="A63" s="32" t="s">
        <v>2</v>
      </c>
      <c r="B63" s="32">
        <v>1</v>
      </c>
      <c r="C63" s="46">
        <v>12</v>
      </c>
      <c r="D63" s="18"/>
      <c r="E63" s="19" t="s">
        <v>262</v>
      </c>
      <c r="F63" s="33" t="s">
        <v>161</v>
      </c>
      <c r="G63" s="238">
        <v>2024</v>
      </c>
      <c r="H63" s="238">
        <v>2024</v>
      </c>
      <c r="I63" s="19" t="s">
        <v>263</v>
      </c>
      <c r="J63" s="345"/>
      <c r="K63" s="345"/>
      <c r="L63" s="36"/>
    </row>
    <row r="64" spans="1:12" ht="78.75" x14ac:dyDescent="0.25">
      <c r="A64" s="32" t="s">
        <v>2</v>
      </c>
      <c r="B64" s="32">
        <v>1</v>
      </c>
      <c r="C64" s="46">
        <v>12</v>
      </c>
      <c r="D64" s="18">
        <v>1</v>
      </c>
      <c r="E64" s="19" t="s">
        <v>264</v>
      </c>
      <c r="F64" s="33" t="s">
        <v>161</v>
      </c>
      <c r="G64" s="238">
        <v>2024</v>
      </c>
      <c r="H64" s="238">
        <v>2024</v>
      </c>
      <c r="I64" s="19" t="s">
        <v>265</v>
      </c>
      <c r="J64" s="345"/>
      <c r="K64" s="345"/>
      <c r="L64" s="36"/>
    </row>
    <row r="65" spans="1:12" ht="78.75" x14ac:dyDescent="0.25">
      <c r="A65" s="32" t="s">
        <v>2</v>
      </c>
      <c r="B65" s="32">
        <v>1</v>
      </c>
      <c r="C65" s="46">
        <v>12</v>
      </c>
      <c r="D65" s="18">
        <v>2</v>
      </c>
      <c r="E65" s="19" t="s">
        <v>266</v>
      </c>
      <c r="F65" s="33" t="s">
        <v>161</v>
      </c>
      <c r="G65" s="238">
        <v>2024</v>
      </c>
      <c r="H65" s="238">
        <v>2024</v>
      </c>
      <c r="I65" s="19" t="s">
        <v>267</v>
      </c>
      <c r="J65" s="345"/>
      <c r="K65" s="345"/>
      <c r="L65" s="36"/>
    </row>
    <row r="66" spans="1:12" ht="33.75" customHeight="1" x14ac:dyDescent="0.25">
      <c r="A66" s="32" t="s">
        <v>2</v>
      </c>
      <c r="B66" s="32">
        <v>1</v>
      </c>
      <c r="C66" s="46">
        <v>12</v>
      </c>
      <c r="D66" s="18">
        <v>3</v>
      </c>
      <c r="E66" s="19" t="s">
        <v>268</v>
      </c>
      <c r="F66" s="33" t="s">
        <v>161</v>
      </c>
      <c r="G66" s="238">
        <v>2024</v>
      </c>
      <c r="H66" s="238">
        <v>2024</v>
      </c>
      <c r="I66" s="19" t="s">
        <v>262</v>
      </c>
      <c r="J66" s="345" t="s">
        <v>269</v>
      </c>
      <c r="K66" s="345"/>
      <c r="L66" s="37" t="s">
        <v>126</v>
      </c>
    </row>
    <row r="67" spans="1:12" ht="112.5" x14ac:dyDescent="0.25">
      <c r="A67" s="32" t="s">
        <v>2</v>
      </c>
      <c r="B67" s="32">
        <v>1</v>
      </c>
      <c r="C67" s="46">
        <v>13</v>
      </c>
      <c r="D67" s="18"/>
      <c r="E67" s="19" t="s">
        <v>270</v>
      </c>
      <c r="F67" s="33" t="s">
        <v>161</v>
      </c>
      <c r="G67" s="238">
        <v>2024</v>
      </c>
      <c r="H67" s="238">
        <v>2024</v>
      </c>
      <c r="I67" s="19" t="s">
        <v>211</v>
      </c>
      <c r="J67" s="345" t="s">
        <v>271</v>
      </c>
      <c r="K67" s="345"/>
      <c r="L67" s="37"/>
    </row>
    <row r="68" spans="1:12" ht="64.5" customHeight="1" x14ac:dyDescent="0.25">
      <c r="A68" s="32" t="s">
        <v>2</v>
      </c>
      <c r="B68" s="32">
        <v>1</v>
      </c>
      <c r="C68" s="46">
        <v>14</v>
      </c>
      <c r="D68" s="18"/>
      <c r="E68" s="19" t="s">
        <v>272</v>
      </c>
      <c r="F68" s="33" t="s">
        <v>161</v>
      </c>
      <c r="G68" s="238">
        <v>2024</v>
      </c>
      <c r="H68" s="238">
        <v>2024</v>
      </c>
      <c r="I68" s="19" t="s">
        <v>273</v>
      </c>
      <c r="J68" s="345"/>
      <c r="K68" s="345"/>
      <c r="L68" s="36"/>
    </row>
    <row r="69" spans="1:12" ht="78.75" x14ac:dyDescent="0.25">
      <c r="A69" s="32" t="s">
        <v>2</v>
      </c>
      <c r="B69" s="32">
        <v>1</v>
      </c>
      <c r="C69" s="46">
        <v>15</v>
      </c>
      <c r="D69" s="18"/>
      <c r="E69" s="19" t="s">
        <v>274</v>
      </c>
      <c r="F69" s="33" t="s">
        <v>161</v>
      </c>
      <c r="G69" s="238">
        <v>2024</v>
      </c>
      <c r="H69" s="238">
        <v>2024</v>
      </c>
      <c r="I69" s="19" t="s">
        <v>275</v>
      </c>
      <c r="J69" s="347"/>
      <c r="K69" s="347"/>
      <c r="L69" s="36"/>
    </row>
    <row r="70" spans="1:12" ht="112.5" x14ac:dyDescent="0.25">
      <c r="A70" s="32" t="s">
        <v>2</v>
      </c>
      <c r="B70" s="32">
        <v>1</v>
      </c>
      <c r="C70" s="46">
        <v>15</v>
      </c>
      <c r="D70" s="18">
        <v>1</v>
      </c>
      <c r="E70" s="19" t="s">
        <v>276</v>
      </c>
      <c r="F70" s="33" t="s">
        <v>161</v>
      </c>
      <c r="G70" s="238">
        <v>2024</v>
      </c>
      <c r="H70" s="238">
        <v>2024</v>
      </c>
      <c r="I70" s="19" t="s">
        <v>277</v>
      </c>
      <c r="J70" s="345"/>
      <c r="K70" s="345"/>
      <c r="L70" s="36"/>
    </row>
    <row r="71" spans="1:12" ht="78.75" x14ac:dyDescent="0.25">
      <c r="A71" s="32" t="s">
        <v>2</v>
      </c>
      <c r="B71" s="32">
        <v>1</v>
      </c>
      <c r="C71" s="46">
        <v>15</v>
      </c>
      <c r="D71" s="18">
        <v>2</v>
      </c>
      <c r="E71" s="19" t="s">
        <v>278</v>
      </c>
      <c r="F71" s="33" t="s">
        <v>161</v>
      </c>
      <c r="G71" s="238">
        <v>2024</v>
      </c>
      <c r="H71" s="238">
        <v>2024</v>
      </c>
      <c r="I71" s="19" t="s">
        <v>279</v>
      </c>
      <c r="J71" s="357"/>
      <c r="K71" s="357"/>
      <c r="L71" s="36"/>
    </row>
    <row r="72" spans="1:12" ht="78.75" x14ac:dyDescent="0.25">
      <c r="A72" s="32" t="s">
        <v>2</v>
      </c>
      <c r="B72" s="32">
        <v>1</v>
      </c>
      <c r="C72" s="46">
        <v>16</v>
      </c>
      <c r="D72" s="18"/>
      <c r="E72" s="19" t="s">
        <v>280</v>
      </c>
      <c r="F72" s="33" t="s">
        <v>161</v>
      </c>
      <c r="G72" s="238">
        <v>2024</v>
      </c>
      <c r="H72" s="238">
        <v>2024</v>
      </c>
      <c r="I72" s="19" t="s">
        <v>281</v>
      </c>
      <c r="J72" s="357" t="s">
        <v>282</v>
      </c>
      <c r="K72" s="357"/>
      <c r="L72" s="36"/>
    </row>
    <row r="73" spans="1:12" ht="78.75" x14ac:dyDescent="0.25">
      <c r="A73" s="32" t="s">
        <v>2</v>
      </c>
      <c r="B73" s="32">
        <v>1</v>
      </c>
      <c r="C73" s="46">
        <v>16</v>
      </c>
      <c r="D73" s="18">
        <v>1</v>
      </c>
      <c r="E73" s="19" t="s">
        <v>283</v>
      </c>
      <c r="F73" s="33" t="s">
        <v>161</v>
      </c>
      <c r="G73" s="238">
        <v>2024</v>
      </c>
      <c r="H73" s="238">
        <v>2024</v>
      </c>
      <c r="I73" s="19" t="s">
        <v>211</v>
      </c>
      <c r="J73" s="40" t="s">
        <v>284</v>
      </c>
      <c r="K73" s="40"/>
      <c r="L73" s="36"/>
    </row>
    <row r="74" spans="1:12" ht="78.75" x14ac:dyDescent="0.25">
      <c r="A74" s="32" t="s">
        <v>2</v>
      </c>
      <c r="B74" s="32">
        <v>1</v>
      </c>
      <c r="C74" s="46">
        <v>16</v>
      </c>
      <c r="D74" s="18">
        <v>2</v>
      </c>
      <c r="E74" s="19" t="s">
        <v>285</v>
      </c>
      <c r="F74" s="33" t="s">
        <v>161</v>
      </c>
      <c r="G74" s="238">
        <v>2024</v>
      </c>
      <c r="H74" s="238">
        <v>2024</v>
      </c>
      <c r="I74" s="19" t="s">
        <v>285</v>
      </c>
      <c r="J74" s="40" t="s">
        <v>286</v>
      </c>
      <c r="K74" s="40"/>
      <c r="L74" s="36"/>
    </row>
    <row r="75" spans="1:12" ht="72.75" customHeight="1" x14ac:dyDescent="0.25">
      <c r="A75" s="32" t="s">
        <v>2</v>
      </c>
      <c r="B75" s="32">
        <v>1</v>
      </c>
      <c r="C75" s="46">
        <v>16</v>
      </c>
      <c r="D75" s="18">
        <v>3</v>
      </c>
      <c r="E75" s="19" t="s">
        <v>287</v>
      </c>
      <c r="F75" s="33" t="s">
        <v>161</v>
      </c>
      <c r="G75" s="238">
        <v>2024</v>
      </c>
      <c r="H75" s="238">
        <v>2024</v>
      </c>
      <c r="I75" s="19" t="s">
        <v>288</v>
      </c>
      <c r="J75" s="40" t="s">
        <v>289</v>
      </c>
      <c r="K75" s="40"/>
      <c r="L75" s="36"/>
    </row>
    <row r="76" spans="1:12" ht="59.25" customHeight="1" x14ac:dyDescent="0.25">
      <c r="A76" s="32" t="s">
        <v>2</v>
      </c>
      <c r="B76" s="32">
        <v>1</v>
      </c>
      <c r="C76" s="46">
        <v>16</v>
      </c>
      <c r="D76" s="18">
        <v>4</v>
      </c>
      <c r="E76" s="19" t="s">
        <v>290</v>
      </c>
      <c r="F76" s="33" t="s">
        <v>161</v>
      </c>
      <c r="G76" s="238">
        <v>2024</v>
      </c>
      <c r="H76" s="238">
        <v>2024</v>
      </c>
      <c r="I76" s="19" t="s">
        <v>291</v>
      </c>
      <c r="J76" s="345" t="s">
        <v>291</v>
      </c>
      <c r="K76" s="345"/>
      <c r="L76" s="36"/>
    </row>
    <row r="77" spans="1:12" ht="54.75" customHeight="1" x14ac:dyDescent="0.25">
      <c r="A77" s="32" t="s">
        <v>2</v>
      </c>
      <c r="B77" s="32">
        <v>1</v>
      </c>
      <c r="C77" s="46">
        <v>17</v>
      </c>
      <c r="D77" s="18"/>
      <c r="E77" s="19" t="s">
        <v>292</v>
      </c>
      <c r="F77" s="33" t="s">
        <v>161</v>
      </c>
      <c r="G77" s="238">
        <v>2024</v>
      </c>
      <c r="H77" s="238">
        <v>2024</v>
      </c>
      <c r="I77" s="19"/>
      <c r="J77" s="345"/>
      <c r="K77" s="345"/>
      <c r="L77" s="36"/>
    </row>
    <row r="78" spans="1:12" ht="61.5" customHeight="1" x14ac:dyDescent="0.25">
      <c r="A78" s="32" t="s">
        <v>2</v>
      </c>
      <c r="B78" s="32">
        <v>1</v>
      </c>
      <c r="C78" s="46">
        <v>17</v>
      </c>
      <c r="D78" s="18">
        <v>1</v>
      </c>
      <c r="E78" s="19" t="s">
        <v>293</v>
      </c>
      <c r="F78" s="33" t="s">
        <v>161</v>
      </c>
      <c r="G78" s="238">
        <v>2024</v>
      </c>
      <c r="H78" s="238">
        <v>2024</v>
      </c>
      <c r="I78" s="19" t="s">
        <v>294</v>
      </c>
      <c r="J78" s="345"/>
      <c r="K78" s="345"/>
      <c r="L78" s="36"/>
    </row>
    <row r="79" spans="1:12" ht="112.5" x14ac:dyDescent="0.25">
      <c r="A79" s="32" t="s">
        <v>2</v>
      </c>
      <c r="B79" s="32">
        <v>1</v>
      </c>
      <c r="C79" s="46">
        <v>17</v>
      </c>
      <c r="D79" s="18">
        <v>2</v>
      </c>
      <c r="E79" s="19" t="s">
        <v>295</v>
      </c>
      <c r="F79" s="33" t="s">
        <v>161</v>
      </c>
      <c r="G79" s="238">
        <v>2024</v>
      </c>
      <c r="H79" s="238">
        <v>2024</v>
      </c>
      <c r="I79" s="19" t="s">
        <v>296</v>
      </c>
      <c r="J79" s="345" t="s">
        <v>297</v>
      </c>
      <c r="K79" s="345"/>
      <c r="L79" s="36"/>
    </row>
    <row r="80" spans="1:12" ht="90" x14ac:dyDescent="0.25">
      <c r="A80" s="32" t="s">
        <v>2</v>
      </c>
      <c r="B80" s="32">
        <v>1</v>
      </c>
      <c r="C80" s="46">
        <v>17</v>
      </c>
      <c r="D80" s="18">
        <v>3</v>
      </c>
      <c r="E80" s="19" t="s">
        <v>298</v>
      </c>
      <c r="F80" s="33" t="s">
        <v>161</v>
      </c>
      <c r="G80" s="238">
        <v>2024</v>
      </c>
      <c r="H80" s="238">
        <v>2024</v>
      </c>
      <c r="I80" s="19" t="s">
        <v>299</v>
      </c>
      <c r="J80" s="345" t="s">
        <v>300</v>
      </c>
      <c r="K80" s="345"/>
      <c r="L80" s="36"/>
    </row>
    <row r="81" spans="1:12" ht="47.25" customHeight="1" x14ac:dyDescent="0.25">
      <c r="A81" s="32" t="s">
        <v>2</v>
      </c>
      <c r="B81" s="32">
        <v>1</v>
      </c>
      <c r="C81" s="46">
        <v>18</v>
      </c>
      <c r="D81" s="18"/>
      <c r="E81" s="19" t="s">
        <v>301</v>
      </c>
      <c r="F81" s="33" t="s">
        <v>161</v>
      </c>
      <c r="G81" s="238">
        <v>2024</v>
      </c>
      <c r="H81" s="238">
        <v>2024</v>
      </c>
      <c r="I81" s="19"/>
      <c r="J81" s="45"/>
      <c r="K81" s="45"/>
      <c r="L81" s="47"/>
    </row>
    <row r="82" spans="1:12" ht="101.25" x14ac:dyDescent="0.25">
      <c r="A82" s="32" t="s">
        <v>2</v>
      </c>
      <c r="B82" s="32">
        <v>1</v>
      </c>
      <c r="C82" s="46">
        <v>18</v>
      </c>
      <c r="D82" s="18">
        <v>1</v>
      </c>
      <c r="E82" s="19" t="s">
        <v>302</v>
      </c>
      <c r="F82" s="33" t="s">
        <v>161</v>
      </c>
      <c r="G82" s="238">
        <v>2024</v>
      </c>
      <c r="H82" s="238">
        <v>2024</v>
      </c>
      <c r="I82" s="19" t="s">
        <v>303</v>
      </c>
      <c r="J82" s="345" t="s">
        <v>304</v>
      </c>
      <c r="K82" s="345"/>
      <c r="L82" s="47"/>
    </row>
    <row r="83" spans="1:12" ht="15.75" hidden="1" customHeight="1" x14ac:dyDescent="0.25">
      <c r="A83" s="32" t="s">
        <v>2</v>
      </c>
      <c r="B83" s="32">
        <v>1</v>
      </c>
      <c r="C83" s="46">
        <v>18</v>
      </c>
      <c r="D83" s="18">
        <v>2</v>
      </c>
      <c r="E83" s="19" t="s">
        <v>305</v>
      </c>
      <c r="F83" s="33" t="s">
        <v>161</v>
      </c>
      <c r="G83" s="238">
        <v>2024</v>
      </c>
      <c r="H83" s="238">
        <v>2024</v>
      </c>
      <c r="I83" s="19" t="s">
        <v>306</v>
      </c>
      <c r="J83" s="345" t="s">
        <v>307</v>
      </c>
      <c r="K83" s="345"/>
      <c r="L83" s="47"/>
    </row>
    <row r="84" spans="1:12" ht="78.75" x14ac:dyDescent="0.25">
      <c r="A84" s="32" t="s">
        <v>2</v>
      </c>
      <c r="B84" s="32">
        <v>1</v>
      </c>
      <c r="C84" s="32">
        <v>18</v>
      </c>
      <c r="D84" s="32">
        <v>2</v>
      </c>
      <c r="E84" s="33" t="s">
        <v>305</v>
      </c>
      <c r="F84" s="33" t="s">
        <v>161</v>
      </c>
      <c r="G84" s="238">
        <v>2024</v>
      </c>
      <c r="H84" s="238">
        <v>2024</v>
      </c>
      <c r="I84" s="33" t="s">
        <v>306</v>
      </c>
      <c r="J84" s="345" t="s">
        <v>307</v>
      </c>
      <c r="K84" s="345"/>
      <c r="L84" s="48"/>
    </row>
    <row r="85" spans="1:12" ht="101.25" x14ac:dyDescent="0.25">
      <c r="A85" s="32" t="s">
        <v>2</v>
      </c>
      <c r="B85" s="32">
        <v>1</v>
      </c>
      <c r="C85" s="46">
        <v>18</v>
      </c>
      <c r="D85" s="18">
        <v>3</v>
      </c>
      <c r="E85" s="19" t="s">
        <v>308</v>
      </c>
      <c r="F85" s="33" t="s">
        <v>161</v>
      </c>
      <c r="G85" s="238">
        <v>2024</v>
      </c>
      <c r="H85" s="238">
        <v>2024</v>
      </c>
      <c r="I85" s="19" t="s">
        <v>309</v>
      </c>
      <c r="J85" s="345" t="s">
        <v>310</v>
      </c>
      <c r="K85" s="345"/>
      <c r="L85" s="36"/>
    </row>
    <row r="86" spans="1:12" ht="90" x14ac:dyDescent="0.25">
      <c r="A86" s="32" t="s">
        <v>2</v>
      </c>
      <c r="B86" s="32">
        <v>1</v>
      </c>
      <c r="C86" s="46">
        <v>19</v>
      </c>
      <c r="D86" s="18"/>
      <c r="E86" s="19" t="s">
        <v>311</v>
      </c>
      <c r="F86" s="33" t="s">
        <v>161</v>
      </c>
      <c r="G86" s="238">
        <v>2024</v>
      </c>
      <c r="H86" s="238">
        <v>2024</v>
      </c>
      <c r="I86" s="19" t="s">
        <v>312</v>
      </c>
      <c r="J86" s="345" t="s">
        <v>313</v>
      </c>
      <c r="K86" s="345"/>
      <c r="L86" s="36"/>
    </row>
    <row r="87" spans="1:12" ht="69" customHeight="1" x14ac:dyDescent="0.25">
      <c r="A87" s="32" t="s">
        <v>2</v>
      </c>
      <c r="B87" s="32">
        <v>1</v>
      </c>
      <c r="C87" s="46">
        <v>20</v>
      </c>
      <c r="D87" s="18"/>
      <c r="E87" s="19" t="s">
        <v>314</v>
      </c>
      <c r="F87" s="33" t="s">
        <v>161</v>
      </c>
      <c r="G87" s="238">
        <v>2024</v>
      </c>
      <c r="H87" s="238">
        <v>2024</v>
      </c>
      <c r="I87" s="19" t="s">
        <v>315</v>
      </c>
      <c r="J87" s="345" t="s">
        <v>316</v>
      </c>
      <c r="K87" s="345"/>
      <c r="L87" s="36"/>
    </row>
    <row r="88" spans="1:12" ht="39" customHeight="1" x14ac:dyDescent="0.25">
      <c r="A88" s="32" t="s">
        <v>2</v>
      </c>
      <c r="B88" s="32">
        <v>1</v>
      </c>
      <c r="C88" s="46">
        <v>21</v>
      </c>
      <c r="D88" s="18"/>
      <c r="E88" s="19" t="s">
        <v>317</v>
      </c>
      <c r="F88" s="33" t="s">
        <v>161</v>
      </c>
      <c r="G88" s="238">
        <v>2024</v>
      </c>
      <c r="H88" s="238">
        <v>2024</v>
      </c>
      <c r="I88" s="19" t="s">
        <v>318</v>
      </c>
      <c r="J88" s="47"/>
      <c r="K88" s="47"/>
      <c r="L88" s="47"/>
    </row>
    <row r="89" spans="1:12" ht="33" customHeight="1" x14ac:dyDescent="0.25">
      <c r="A89" s="49">
        <v>1</v>
      </c>
      <c r="B89" s="49">
        <v>2</v>
      </c>
      <c r="C89" s="32" t="s">
        <v>2</v>
      </c>
      <c r="D89" s="50"/>
      <c r="E89" s="19" t="s">
        <v>5</v>
      </c>
      <c r="F89" s="33"/>
      <c r="G89" s="238">
        <v>2024</v>
      </c>
      <c r="H89" s="238">
        <v>2024</v>
      </c>
      <c r="I89" s="19"/>
      <c r="J89" s="47"/>
      <c r="K89" s="47"/>
      <c r="L89" s="47"/>
    </row>
    <row r="90" spans="1:12" ht="15" hidden="1" customHeight="1" x14ac:dyDescent="0.25">
      <c r="A90" s="49">
        <v>1</v>
      </c>
      <c r="B90" s="49">
        <v>2</v>
      </c>
      <c r="C90" s="49">
        <v>1</v>
      </c>
      <c r="D90" s="50"/>
      <c r="E90" s="19" t="s">
        <v>319</v>
      </c>
      <c r="F90" s="33"/>
      <c r="G90" s="238">
        <v>2024</v>
      </c>
      <c r="H90" s="238">
        <v>2024</v>
      </c>
      <c r="I90" s="19"/>
      <c r="J90" s="47"/>
      <c r="K90" s="47"/>
      <c r="L90" s="47"/>
    </row>
    <row r="91" spans="1:12" ht="123.75" x14ac:dyDescent="0.25">
      <c r="A91" s="32" t="s">
        <v>2</v>
      </c>
      <c r="B91" s="49">
        <v>2</v>
      </c>
      <c r="C91" s="32" t="s">
        <v>2</v>
      </c>
      <c r="D91" s="50">
        <v>1</v>
      </c>
      <c r="E91" s="51" t="s">
        <v>320</v>
      </c>
      <c r="F91" s="33" t="s">
        <v>161</v>
      </c>
      <c r="G91" s="238">
        <v>2024</v>
      </c>
      <c r="H91" s="238">
        <v>2024</v>
      </c>
      <c r="I91" s="19" t="s">
        <v>321</v>
      </c>
      <c r="J91" s="345" t="s">
        <v>961</v>
      </c>
      <c r="K91" s="345"/>
      <c r="L91" s="36" t="s">
        <v>126</v>
      </c>
    </row>
    <row r="92" spans="1:12" ht="126" customHeight="1" x14ac:dyDescent="0.25">
      <c r="A92" s="32" t="s">
        <v>2</v>
      </c>
      <c r="B92" s="49">
        <v>2</v>
      </c>
      <c r="C92" s="32" t="s">
        <v>2</v>
      </c>
      <c r="D92" s="50">
        <v>2</v>
      </c>
      <c r="E92" s="51" t="s">
        <v>322</v>
      </c>
      <c r="F92" s="33" t="s">
        <v>161</v>
      </c>
      <c r="G92" s="238">
        <v>2024</v>
      </c>
      <c r="H92" s="238">
        <v>2024</v>
      </c>
      <c r="I92" s="19" t="s">
        <v>323</v>
      </c>
      <c r="J92" s="345" t="s">
        <v>324</v>
      </c>
      <c r="K92" s="345"/>
      <c r="L92" s="36"/>
    </row>
    <row r="93" spans="1:12" ht="40.5" customHeight="1" x14ac:dyDescent="0.25">
      <c r="A93" s="32" t="s">
        <v>2</v>
      </c>
      <c r="B93" s="49">
        <v>2</v>
      </c>
      <c r="C93" s="32" t="s">
        <v>2</v>
      </c>
      <c r="D93" s="50">
        <v>3</v>
      </c>
      <c r="E93" s="51" t="s">
        <v>325</v>
      </c>
      <c r="F93" s="33" t="s">
        <v>161</v>
      </c>
      <c r="G93" s="238">
        <v>2024</v>
      </c>
      <c r="H93" s="238">
        <v>2024</v>
      </c>
      <c r="I93" s="51" t="s">
        <v>325</v>
      </c>
      <c r="J93" s="345" t="s">
        <v>324</v>
      </c>
      <c r="K93" s="345"/>
      <c r="L93" s="36" t="s">
        <v>126</v>
      </c>
    </row>
    <row r="94" spans="1:12" ht="189.75" customHeight="1" x14ac:dyDescent="0.25">
      <c r="A94" s="32" t="s">
        <v>2</v>
      </c>
      <c r="B94" s="49">
        <v>2</v>
      </c>
      <c r="C94" s="32" t="s">
        <v>2</v>
      </c>
      <c r="D94" s="50">
        <v>4</v>
      </c>
      <c r="E94" s="51" t="s">
        <v>326</v>
      </c>
      <c r="F94" s="33" t="s">
        <v>161</v>
      </c>
      <c r="G94" s="238">
        <v>2024</v>
      </c>
      <c r="H94" s="238">
        <v>2024</v>
      </c>
      <c r="I94" s="19" t="s">
        <v>327</v>
      </c>
      <c r="J94" s="345" t="s">
        <v>165</v>
      </c>
      <c r="K94" s="345"/>
      <c r="L94" s="36"/>
    </row>
    <row r="95" spans="1:12" ht="45" customHeight="1" x14ac:dyDescent="0.25">
      <c r="A95" s="32" t="s">
        <v>2</v>
      </c>
      <c r="B95" s="49">
        <v>2</v>
      </c>
      <c r="C95" s="32" t="s">
        <v>2</v>
      </c>
      <c r="D95" s="50">
        <v>5</v>
      </c>
      <c r="E95" s="51" t="s">
        <v>168</v>
      </c>
      <c r="F95" s="33" t="s">
        <v>161</v>
      </c>
      <c r="G95" s="238">
        <v>2024</v>
      </c>
      <c r="H95" s="238">
        <v>2024</v>
      </c>
      <c r="I95" s="33" t="s">
        <v>169</v>
      </c>
      <c r="J95" s="345" t="s">
        <v>962</v>
      </c>
      <c r="K95" s="345"/>
      <c r="L95" s="36"/>
    </row>
    <row r="96" spans="1:12" ht="78.75" x14ac:dyDescent="0.25">
      <c r="A96" s="32" t="s">
        <v>2</v>
      </c>
      <c r="B96" s="49">
        <v>2</v>
      </c>
      <c r="C96" s="32" t="s">
        <v>2</v>
      </c>
      <c r="D96" s="50">
        <v>6</v>
      </c>
      <c r="E96" s="51" t="s">
        <v>166</v>
      </c>
      <c r="F96" s="33" t="s">
        <v>161</v>
      </c>
      <c r="G96" s="238">
        <v>2024</v>
      </c>
      <c r="H96" s="238">
        <v>2024</v>
      </c>
      <c r="I96" s="19" t="s">
        <v>328</v>
      </c>
      <c r="J96" s="345" t="s">
        <v>955</v>
      </c>
      <c r="K96" s="345"/>
      <c r="L96" s="37" t="s">
        <v>126</v>
      </c>
    </row>
    <row r="97" spans="1:12" ht="78.75" x14ac:dyDescent="0.25">
      <c r="A97" s="32" t="s">
        <v>2</v>
      </c>
      <c r="B97" s="49">
        <v>2</v>
      </c>
      <c r="C97" s="32" t="s">
        <v>2</v>
      </c>
      <c r="D97" s="50">
        <v>7</v>
      </c>
      <c r="E97" s="51" t="s">
        <v>170</v>
      </c>
      <c r="F97" s="33" t="s">
        <v>161</v>
      </c>
      <c r="G97" s="238">
        <v>2024</v>
      </c>
      <c r="H97" s="238">
        <v>2024</v>
      </c>
      <c r="I97" s="17" t="s">
        <v>170</v>
      </c>
      <c r="J97" s="345"/>
      <c r="K97" s="345"/>
      <c r="L97" s="36"/>
    </row>
    <row r="98" spans="1:12" ht="191.25" x14ac:dyDescent="0.25">
      <c r="A98" s="32" t="s">
        <v>2</v>
      </c>
      <c r="B98" s="46">
        <v>2</v>
      </c>
      <c r="C98" s="32" t="s">
        <v>2</v>
      </c>
      <c r="D98" s="18">
        <v>8</v>
      </c>
      <c r="E98" s="17" t="s">
        <v>329</v>
      </c>
      <c r="F98" s="33" t="s">
        <v>161</v>
      </c>
      <c r="G98" s="238">
        <v>2024</v>
      </c>
      <c r="H98" s="238">
        <v>2024</v>
      </c>
      <c r="I98" s="17" t="s">
        <v>330</v>
      </c>
      <c r="J98" s="52" t="s">
        <v>331</v>
      </c>
      <c r="K98" s="47"/>
      <c r="L98" s="47"/>
    </row>
    <row r="99" spans="1:12" ht="22.5" x14ac:dyDescent="0.25">
      <c r="A99" s="32" t="s">
        <v>2</v>
      </c>
      <c r="B99" s="49">
        <v>2</v>
      </c>
      <c r="C99" s="32" t="s">
        <v>171</v>
      </c>
      <c r="D99" s="50"/>
      <c r="E99" s="51" t="s">
        <v>332</v>
      </c>
      <c r="F99" s="33"/>
      <c r="G99" s="238">
        <v>2024</v>
      </c>
      <c r="H99" s="238">
        <v>2024</v>
      </c>
      <c r="I99" s="19"/>
      <c r="J99" s="47"/>
      <c r="K99" s="47"/>
      <c r="L99" s="47"/>
    </row>
    <row r="100" spans="1:12" ht="202.5" x14ac:dyDescent="0.25">
      <c r="A100" s="32" t="s">
        <v>2</v>
      </c>
      <c r="B100" s="49">
        <v>2</v>
      </c>
      <c r="C100" s="32" t="s">
        <v>171</v>
      </c>
      <c r="D100" s="50">
        <v>1</v>
      </c>
      <c r="E100" s="51" t="s">
        <v>333</v>
      </c>
      <c r="F100" s="33" t="s">
        <v>161</v>
      </c>
      <c r="G100" s="238">
        <v>2024</v>
      </c>
      <c r="H100" s="238">
        <v>2024</v>
      </c>
      <c r="I100" s="19" t="s">
        <v>334</v>
      </c>
      <c r="J100" s="19" t="s">
        <v>334</v>
      </c>
      <c r="K100" s="47"/>
      <c r="L100" s="47"/>
    </row>
    <row r="101" spans="1:12" ht="4.5" hidden="1" customHeight="1" x14ac:dyDescent="0.25">
      <c r="A101" s="32" t="s">
        <v>2</v>
      </c>
      <c r="B101" s="49">
        <v>2</v>
      </c>
      <c r="C101" s="32" t="s">
        <v>171</v>
      </c>
      <c r="D101" s="50">
        <v>2</v>
      </c>
      <c r="E101" s="51" t="s">
        <v>335</v>
      </c>
      <c r="F101" s="33" t="s">
        <v>161</v>
      </c>
      <c r="G101" s="238">
        <v>2024</v>
      </c>
      <c r="H101" s="238">
        <v>2024</v>
      </c>
      <c r="I101" s="19" t="s">
        <v>336</v>
      </c>
      <c r="J101" s="47"/>
      <c r="K101" s="47"/>
      <c r="L101" s="47"/>
    </row>
    <row r="102" spans="1:12" ht="180" x14ac:dyDescent="0.25">
      <c r="A102" s="32" t="s">
        <v>2</v>
      </c>
      <c r="B102" s="49">
        <v>2</v>
      </c>
      <c r="C102" s="32" t="s">
        <v>171</v>
      </c>
      <c r="D102" s="50">
        <v>3</v>
      </c>
      <c r="E102" s="51" t="s">
        <v>226</v>
      </c>
      <c r="F102" s="33" t="s">
        <v>161</v>
      </c>
      <c r="G102" s="238">
        <v>2024</v>
      </c>
      <c r="H102" s="238">
        <v>2024</v>
      </c>
      <c r="I102" s="19" t="s">
        <v>337</v>
      </c>
      <c r="J102" s="345" t="s">
        <v>337</v>
      </c>
      <c r="K102" s="345"/>
      <c r="L102" s="36"/>
    </row>
    <row r="103" spans="1:12" ht="78.75" x14ac:dyDescent="0.25">
      <c r="A103" s="32" t="s">
        <v>2</v>
      </c>
      <c r="B103" s="49">
        <v>2</v>
      </c>
      <c r="C103" s="32" t="s">
        <v>171</v>
      </c>
      <c r="D103" s="50">
        <v>4</v>
      </c>
      <c r="E103" s="38" t="s">
        <v>338</v>
      </c>
      <c r="F103" s="33" t="s">
        <v>161</v>
      </c>
      <c r="G103" s="238">
        <v>2024</v>
      </c>
      <c r="H103" s="238">
        <v>2024</v>
      </c>
      <c r="I103" s="38" t="s">
        <v>338</v>
      </c>
      <c r="J103" s="345" t="s">
        <v>897</v>
      </c>
      <c r="K103" s="345"/>
      <c r="L103" s="36"/>
    </row>
    <row r="104" spans="1:12" ht="101.25" x14ac:dyDescent="0.25">
      <c r="A104" s="32" t="s">
        <v>2</v>
      </c>
      <c r="B104" s="46">
        <v>2</v>
      </c>
      <c r="C104" s="32" t="s">
        <v>171</v>
      </c>
      <c r="D104" s="18">
        <v>5</v>
      </c>
      <c r="E104" s="17" t="s">
        <v>339</v>
      </c>
      <c r="F104" s="33" t="s">
        <v>161</v>
      </c>
      <c r="G104" s="238">
        <v>2024</v>
      </c>
      <c r="H104" s="238">
        <v>2024</v>
      </c>
      <c r="I104" s="17" t="s">
        <v>340</v>
      </c>
      <c r="J104" s="345" t="s">
        <v>956</v>
      </c>
      <c r="K104" s="345"/>
      <c r="L104" s="36"/>
    </row>
    <row r="105" spans="1:12" ht="72" customHeight="1" x14ac:dyDescent="0.25">
      <c r="A105" s="32" t="s">
        <v>2</v>
      </c>
      <c r="B105" s="42">
        <v>2</v>
      </c>
      <c r="C105" s="32" t="s">
        <v>171</v>
      </c>
      <c r="D105" s="43">
        <v>6</v>
      </c>
      <c r="E105" s="53" t="s">
        <v>341</v>
      </c>
      <c r="F105" s="33" t="s">
        <v>161</v>
      </c>
      <c r="G105" s="238">
        <v>2024</v>
      </c>
      <c r="H105" s="238">
        <v>2024</v>
      </c>
      <c r="I105" s="17" t="s">
        <v>342</v>
      </c>
      <c r="J105" s="345"/>
      <c r="K105" s="345"/>
      <c r="L105" s="36"/>
    </row>
    <row r="106" spans="1:12" ht="62.25" customHeight="1" x14ac:dyDescent="0.25">
      <c r="A106" s="32" t="s">
        <v>2</v>
      </c>
      <c r="B106" s="46">
        <v>2</v>
      </c>
      <c r="C106" s="32" t="s">
        <v>185</v>
      </c>
      <c r="D106" s="18"/>
      <c r="E106" s="51" t="s">
        <v>186</v>
      </c>
      <c r="F106" s="33"/>
      <c r="G106" s="238">
        <v>2024</v>
      </c>
      <c r="H106" s="238">
        <v>2024</v>
      </c>
      <c r="I106" s="19"/>
      <c r="J106" s="345"/>
      <c r="K106" s="345"/>
      <c r="L106" s="36"/>
    </row>
    <row r="107" spans="1:12" ht="78.75" x14ac:dyDescent="0.25">
      <c r="A107" s="32" t="s">
        <v>2</v>
      </c>
      <c r="B107" s="46">
        <v>2</v>
      </c>
      <c r="C107" s="32" t="s">
        <v>185</v>
      </c>
      <c r="D107" s="18">
        <v>1</v>
      </c>
      <c r="E107" s="51" t="s">
        <v>187</v>
      </c>
      <c r="F107" s="33" t="s">
        <v>161</v>
      </c>
      <c r="G107" s="238">
        <v>2024</v>
      </c>
      <c r="H107" s="238">
        <v>2024</v>
      </c>
      <c r="I107" s="19" t="s">
        <v>188</v>
      </c>
      <c r="J107" s="353" t="s">
        <v>957</v>
      </c>
      <c r="K107" s="353"/>
      <c r="L107" s="36" t="s">
        <v>126</v>
      </c>
    </row>
    <row r="108" spans="1:12" ht="33.75" x14ac:dyDescent="0.25">
      <c r="A108" s="32" t="s">
        <v>2</v>
      </c>
      <c r="B108" s="46">
        <v>2</v>
      </c>
      <c r="C108" s="32" t="s">
        <v>189</v>
      </c>
      <c r="D108" s="18"/>
      <c r="E108" s="51" t="s">
        <v>343</v>
      </c>
      <c r="F108" s="33"/>
      <c r="G108" s="238">
        <v>2024</v>
      </c>
      <c r="H108" s="238">
        <v>2024</v>
      </c>
      <c r="I108" s="19"/>
      <c r="J108" s="345"/>
      <c r="K108" s="345"/>
      <c r="L108" s="36" t="s">
        <v>126</v>
      </c>
    </row>
    <row r="109" spans="1:12" ht="87" customHeight="1" x14ac:dyDescent="0.25">
      <c r="A109" s="32" t="s">
        <v>2</v>
      </c>
      <c r="B109" s="46">
        <v>2</v>
      </c>
      <c r="C109" s="32" t="s">
        <v>189</v>
      </c>
      <c r="D109" s="18">
        <v>1</v>
      </c>
      <c r="E109" s="51" t="s">
        <v>344</v>
      </c>
      <c r="F109" s="33" t="s">
        <v>161</v>
      </c>
      <c r="G109" s="238">
        <v>2024</v>
      </c>
      <c r="H109" s="238">
        <v>2024</v>
      </c>
      <c r="I109" s="19" t="s">
        <v>345</v>
      </c>
      <c r="J109" s="345" t="s">
        <v>346</v>
      </c>
      <c r="K109" s="345"/>
      <c r="L109" s="36" t="s">
        <v>126</v>
      </c>
    </row>
    <row r="110" spans="1:12" ht="78.75" x14ac:dyDescent="0.25">
      <c r="A110" s="32" t="s">
        <v>2</v>
      </c>
      <c r="B110" s="49">
        <v>2</v>
      </c>
      <c r="C110" s="32" t="s">
        <v>196</v>
      </c>
      <c r="D110" s="50"/>
      <c r="E110" s="19" t="s">
        <v>347</v>
      </c>
      <c r="F110" s="33" t="s">
        <v>161</v>
      </c>
      <c r="G110" s="238">
        <v>2024</v>
      </c>
      <c r="H110" s="238">
        <v>2024</v>
      </c>
      <c r="I110" s="19" t="s">
        <v>348</v>
      </c>
      <c r="J110" s="347"/>
      <c r="K110" s="347"/>
      <c r="L110" s="36"/>
    </row>
    <row r="111" spans="1:12" ht="78.75" x14ac:dyDescent="0.25">
      <c r="A111" s="32" t="s">
        <v>2</v>
      </c>
      <c r="B111" s="49">
        <v>2</v>
      </c>
      <c r="C111" s="32" t="s">
        <v>196</v>
      </c>
      <c r="D111" s="50">
        <v>1</v>
      </c>
      <c r="E111" s="19" t="s">
        <v>349</v>
      </c>
      <c r="F111" s="33" t="s">
        <v>161</v>
      </c>
      <c r="G111" s="238">
        <v>2024</v>
      </c>
      <c r="H111" s="238">
        <v>2024</v>
      </c>
      <c r="I111" s="19" t="s">
        <v>350</v>
      </c>
      <c r="J111" s="345"/>
      <c r="K111" s="345"/>
      <c r="L111" s="36"/>
    </row>
    <row r="112" spans="1:12" ht="78.75" customHeight="1" x14ac:dyDescent="0.25">
      <c r="A112" s="32" t="s">
        <v>2</v>
      </c>
      <c r="B112" s="49">
        <v>2</v>
      </c>
      <c r="C112" s="32" t="s">
        <v>196</v>
      </c>
      <c r="D112" s="50">
        <v>2</v>
      </c>
      <c r="E112" s="19" t="s">
        <v>351</v>
      </c>
      <c r="F112" s="33" t="s">
        <v>161</v>
      </c>
      <c r="G112" s="238">
        <v>2024</v>
      </c>
      <c r="H112" s="238">
        <v>2024</v>
      </c>
      <c r="I112" s="19" t="s">
        <v>352</v>
      </c>
      <c r="J112" s="345"/>
      <c r="K112" s="345"/>
      <c r="L112" s="36"/>
    </row>
    <row r="113" spans="1:12" ht="87" customHeight="1" x14ac:dyDescent="0.25">
      <c r="A113" s="32" t="s">
        <v>2</v>
      </c>
      <c r="B113" s="49">
        <v>2</v>
      </c>
      <c r="C113" s="32" t="s">
        <v>196</v>
      </c>
      <c r="D113" s="50">
        <v>3</v>
      </c>
      <c r="E113" s="19" t="s">
        <v>247</v>
      </c>
      <c r="F113" s="33" t="s">
        <v>161</v>
      </c>
      <c r="G113" s="238">
        <v>2024</v>
      </c>
      <c r="H113" s="238">
        <v>2024</v>
      </c>
      <c r="I113" s="19" t="s">
        <v>353</v>
      </c>
      <c r="J113" s="345"/>
      <c r="K113" s="345"/>
      <c r="L113" s="36"/>
    </row>
    <row r="114" spans="1:12" ht="77.25" customHeight="1" x14ac:dyDescent="0.25">
      <c r="A114" s="32" t="s">
        <v>2</v>
      </c>
      <c r="B114" s="49">
        <v>2</v>
      </c>
      <c r="C114" s="32" t="s">
        <v>196</v>
      </c>
      <c r="D114" s="50" t="s">
        <v>354</v>
      </c>
      <c r="E114" s="19" t="s">
        <v>353</v>
      </c>
      <c r="F114" s="33" t="s">
        <v>161</v>
      </c>
      <c r="G114" s="238">
        <v>2024</v>
      </c>
      <c r="H114" s="238">
        <v>2024</v>
      </c>
      <c r="I114" s="19" t="s">
        <v>355</v>
      </c>
      <c r="J114" s="345"/>
      <c r="K114" s="345"/>
      <c r="L114" s="36"/>
    </row>
    <row r="115" spans="1:12" ht="78.75" x14ac:dyDescent="0.25">
      <c r="A115" s="32" t="s">
        <v>2</v>
      </c>
      <c r="B115" s="49">
        <v>2</v>
      </c>
      <c r="C115" s="32" t="s">
        <v>196</v>
      </c>
      <c r="D115" s="50" t="s">
        <v>356</v>
      </c>
      <c r="E115" s="19" t="s">
        <v>355</v>
      </c>
      <c r="F115" s="33" t="s">
        <v>161</v>
      </c>
      <c r="G115" s="238">
        <v>2024</v>
      </c>
      <c r="H115" s="238">
        <v>2024</v>
      </c>
      <c r="I115" s="19" t="s">
        <v>357</v>
      </c>
      <c r="J115" s="345"/>
      <c r="K115" s="345"/>
      <c r="L115" s="36"/>
    </row>
    <row r="116" spans="1:12" ht="148.5" customHeight="1" x14ac:dyDescent="0.25">
      <c r="A116" s="32" t="s">
        <v>2</v>
      </c>
      <c r="B116" s="49">
        <v>2</v>
      </c>
      <c r="C116" s="32" t="s">
        <v>202</v>
      </c>
      <c r="D116" s="50"/>
      <c r="E116" s="19" t="s">
        <v>358</v>
      </c>
      <c r="F116" s="33" t="s">
        <v>161</v>
      </c>
      <c r="G116" s="238">
        <v>2024</v>
      </c>
      <c r="H116" s="238">
        <v>2024</v>
      </c>
      <c r="I116" s="19" t="s">
        <v>359</v>
      </c>
      <c r="J116" s="345" t="s">
        <v>898</v>
      </c>
      <c r="K116" s="345"/>
      <c r="L116" s="36"/>
    </row>
    <row r="117" spans="1:12" ht="74.25" customHeight="1" x14ac:dyDescent="0.25">
      <c r="A117" s="32" t="s">
        <v>2</v>
      </c>
      <c r="B117" s="49">
        <v>2</v>
      </c>
      <c r="C117" s="32" t="s">
        <v>202</v>
      </c>
      <c r="D117" s="50">
        <v>1</v>
      </c>
      <c r="E117" s="19" t="s">
        <v>192</v>
      </c>
      <c r="F117" s="33" t="s">
        <v>161</v>
      </c>
      <c r="G117" s="238">
        <v>2024</v>
      </c>
      <c r="H117" s="238">
        <v>2024</v>
      </c>
      <c r="I117" s="19" t="s">
        <v>193</v>
      </c>
      <c r="J117" s="345" t="s">
        <v>963</v>
      </c>
      <c r="K117" s="345"/>
      <c r="L117" s="36"/>
    </row>
    <row r="118" spans="1:12" ht="117.75" customHeight="1" x14ac:dyDescent="0.25">
      <c r="A118" s="32" t="s">
        <v>2</v>
      </c>
      <c r="B118" s="50">
        <v>2</v>
      </c>
      <c r="C118" s="32" t="s">
        <v>202</v>
      </c>
      <c r="D118" s="50">
        <v>2</v>
      </c>
      <c r="E118" s="19" t="s">
        <v>193</v>
      </c>
      <c r="F118" s="33" t="s">
        <v>161</v>
      </c>
      <c r="G118" s="238">
        <v>2024</v>
      </c>
      <c r="H118" s="238">
        <v>2024</v>
      </c>
      <c r="I118" s="19" t="s">
        <v>194</v>
      </c>
      <c r="J118" s="345" t="s">
        <v>963</v>
      </c>
      <c r="K118" s="345"/>
      <c r="L118" s="36"/>
    </row>
    <row r="119" spans="1:12" ht="123.75" x14ac:dyDescent="0.25">
      <c r="A119" s="32" t="s">
        <v>2</v>
      </c>
      <c r="B119" s="50">
        <v>2</v>
      </c>
      <c r="C119" s="32" t="s">
        <v>202</v>
      </c>
      <c r="D119" s="50">
        <v>3</v>
      </c>
      <c r="E119" s="19" t="s">
        <v>194</v>
      </c>
      <c r="F119" s="33" t="s">
        <v>161</v>
      </c>
      <c r="G119" s="238">
        <v>2024</v>
      </c>
      <c r="H119" s="238">
        <v>2024</v>
      </c>
      <c r="I119" s="19" t="s">
        <v>360</v>
      </c>
      <c r="J119" s="345" t="s">
        <v>963</v>
      </c>
      <c r="K119" s="345"/>
      <c r="L119" s="36"/>
    </row>
    <row r="120" spans="1:12" ht="90" x14ac:dyDescent="0.25">
      <c r="A120" s="32" t="s">
        <v>2</v>
      </c>
      <c r="B120" s="50">
        <v>2</v>
      </c>
      <c r="C120" s="32" t="s">
        <v>202</v>
      </c>
      <c r="D120" s="50">
        <v>4</v>
      </c>
      <c r="E120" s="19" t="s">
        <v>360</v>
      </c>
      <c r="F120" s="33" t="s">
        <v>161</v>
      </c>
      <c r="G120" s="238">
        <v>2024</v>
      </c>
      <c r="H120" s="238">
        <v>2024</v>
      </c>
      <c r="I120" s="54" t="s">
        <v>361</v>
      </c>
      <c r="J120" s="345" t="s">
        <v>963</v>
      </c>
      <c r="K120" s="345"/>
      <c r="L120" s="36"/>
    </row>
    <row r="121" spans="1:12" ht="78.75" x14ac:dyDescent="0.25">
      <c r="A121" s="32" t="s">
        <v>2</v>
      </c>
      <c r="B121" s="50">
        <v>2</v>
      </c>
      <c r="C121" s="32" t="s">
        <v>202</v>
      </c>
      <c r="D121" s="50">
        <v>5</v>
      </c>
      <c r="E121" s="19" t="s">
        <v>362</v>
      </c>
      <c r="F121" s="33" t="s">
        <v>161</v>
      </c>
      <c r="G121" s="238">
        <v>2024</v>
      </c>
      <c r="H121" s="238">
        <v>2024</v>
      </c>
      <c r="I121" s="19" t="s">
        <v>362</v>
      </c>
      <c r="J121" s="355"/>
      <c r="K121" s="345"/>
      <c r="L121" s="36"/>
    </row>
    <row r="122" spans="1:12" ht="78.75" x14ac:dyDescent="0.25">
      <c r="A122" s="32" t="s">
        <v>2</v>
      </c>
      <c r="B122" s="50">
        <v>2</v>
      </c>
      <c r="C122" s="32" t="s">
        <v>217</v>
      </c>
      <c r="D122" s="50"/>
      <c r="E122" s="19" t="s">
        <v>363</v>
      </c>
      <c r="F122" s="33" t="s">
        <v>161</v>
      </c>
      <c r="G122" s="238">
        <v>2024</v>
      </c>
      <c r="H122" s="238">
        <v>2024</v>
      </c>
      <c r="I122" s="55" t="s">
        <v>364</v>
      </c>
      <c r="J122" s="345"/>
      <c r="K122" s="345"/>
      <c r="L122" s="36"/>
    </row>
    <row r="123" spans="1:12" ht="78.75" x14ac:dyDescent="0.25">
      <c r="A123" s="32" t="s">
        <v>2</v>
      </c>
      <c r="B123" s="50">
        <v>2</v>
      </c>
      <c r="C123" s="32" t="s">
        <v>219</v>
      </c>
      <c r="D123" s="50"/>
      <c r="E123" s="19" t="s">
        <v>365</v>
      </c>
      <c r="F123" s="33" t="s">
        <v>161</v>
      </c>
      <c r="G123" s="238">
        <v>2024</v>
      </c>
      <c r="H123" s="238">
        <v>2024</v>
      </c>
      <c r="I123" s="19" t="s">
        <v>366</v>
      </c>
      <c r="J123" s="346" t="s">
        <v>367</v>
      </c>
      <c r="K123" s="346"/>
      <c r="L123" s="36"/>
    </row>
    <row r="124" spans="1:12" ht="127.5" customHeight="1" x14ac:dyDescent="0.25">
      <c r="A124" s="32" t="s">
        <v>2</v>
      </c>
      <c r="B124" s="50">
        <v>2</v>
      </c>
      <c r="C124" s="32" t="s">
        <v>237</v>
      </c>
      <c r="D124" s="50"/>
      <c r="E124" s="19" t="s">
        <v>368</v>
      </c>
      <c r="F124" s="33" t="s">
        <v>161</v>
      </c>
      <c r="G124" s="238">
        <v>2024</v>
      </c>
      <c r="H124" s="238">
        <v>2024</v>
      </c>
      <c r="I124" s="19" t="s">
        <v>369</v>
      </c>
      <c r="J124" s="346"/>
      <c r="K124" s="346"/>
      <c r="L124" s="36"/>
    </row>
    <row r="125" spans="1:12" ht="78.75" x14ac:dyDescent="0.25">
      <c r="A125" s="32" t="s">
        <v>2</v>
      </c>
      <c r="B125" s="50">
        <v>2</v>
      </c>
      <c r="C125" s="32" t="s">
        <v>237</v>
      </c>
      <c r="D125" s="50">
        <v>1</v>
      </c>
      <c r="E125" s="19" t="s">
        <v>370</v>
      </c>
      <c r="F125" s="33" t="s">
        <v>161</v>
      </c>
      <c r="G125" s="238">
        <v>2024</v>
      </c>
      <c r="H125" s="238">
        <v>2024</v>
      </c>
      <c r="I125" s="19" t="s">
        <v>371</v>
      </c>
      <c r="J125" s="56"/>
      <c r="K125" s="56"/>
      <c r="L125" s="36"/>
    </row>
    <row r="126" spans="1:12" ht="78.75" x14ac:dyDescent="0.25">
      <c r="A126" s="32" t="s">
        <v>2</v>
      </c>
      <c r="B126" s="50">
        <v>2</v>
      </c>
      <c r="C126" s="32" t="s">
        <v>237</v>
      </c>
      <c r="D126" s="50">
        <v>2</v>
      </c>
      <c r="E126" s="19" t="s">
        <v>215</v>
      </c>
      <c r="F126" s="33" t="s">
        <v>161</v>
      </c>
      <c r="G126" s="238">
        <v>2024</v>
      </c>
      <c r="H126" s="238">
        <v>2024</v>
      </c>
      <c r="I126" s="19" t="s">
        <v>369</v>
      </c>
      <c r="J126" s="170"/>
      <c r="K126" s="56"/>
      <c r="L126" s="36"/>
    </row>
    <row r="127" spans="1:12" ht="78.75" x14ac:dyDescent="0.25">
      <c r="A127" s="57" t="s">
        <v>2</v>
      </c>
      <c r="B127" s="58">
        <v>2</v>
      </c>
      <c r="C127" s="58">
        <v>10</v>
      </c>
      <c r="D127" s="58"/>
      <c r="E127" s="54" t="s">
        <v>372</v>
      </c>
      <c r="F127" s="33" t="s">
        <v>161</v>
      </c>
      <c r="G127" s="238">
        <v>2024</v>
      </c>
      <c r="H127" s="238">
        <v>2024</v>
      </c>
      <c r="I127" s="19" t="s">
        <v>373</v>
      </c>
      <c r="J127" s="347"/>
      <c r="K127" s="347"/>
      <c r="L127" s="36"/>
    </row>
    <row r="128" spans="1:12" ht="78.75" x14ac:dyDescent="0.25">
      <c r="A128" s="50">
        <v>1</v>
      </c>
      <c r="B128" s="50">
        <v>2</v>
      </c>
      <c r="C128" s="50" t="s">
        <v>231</v>
      </c>
      <c r="D128" s="50"/>
      <c r="E128" s="19" t="s">
        <v>374</v>
      </c>
      <c r="F128" s="33" t="s">
        <v>161</v>
      </c>
      <c r="G128" s="238">
        <v>2024</v>
      </c>
      <c r="H128" s="238">
        <v>2024</v>
      </c>
      <c r="I128" s="54"/>
      <c r="J128" s="59"/>
      <c r="K128" s="59"/>
      <c r="L128" s="36"/>
    </row>
    <row r="129" spans="1:12" ht="78.75" x14ac:dyDescent="0.25">
      <c r="A129" s="50">
        <v>1</v>
      </c>
      <c r="B129" s="50">
        <v>2</v>
      </c>
      <c r="C129" s="50" t="s">
        <v>231</v>
      </c>
      <c r="D129" s="50">
        <v>1</v>
      </c>
      <c r="E129" s="19" t="s">
        <v>375</v>
      </c>
      <c r="F129" s="33" t="s">
        <v>161</v>
      </c>
      <c r="G129" s="238">
        <v>2024</v>
      </c>
      <c r="H129" s="238">
        <v>2024</v>
      </c>
      <c r="I129" s="19" t="s">
        <v>373</v>
      </c>
      <c r="J129" s="60"/>
      <c r="K129" s="59"/>
      <c r="L129" s="36"/>
    </row>
    <row r="130" spans="1:12" ht="101.25" x14ac:dyDescent="0.25">
      <c r="A130" s="50">
        <v>1</v>
      </c>
      <c r="B130" s="50">
        <v>2</v>
      </c>
      <c r="C130" s="50" t="s">
        <v>231</v>
      </c>
      <c r="D130" s="50">
        <v>2</v>
      </c>
      <c r="E130" s="19" t="s">
        <v>376</v>
      </c>
      <c r="F130" s="33" t="s">
        <v>161</v>
      </c>
      <c r="G130" s="238">
        <v>2024</v>
      </c>
      <c r="H130" s="238">
        <v>2024</v>
      </c>
      <c r="I130" s="19" t="s">
        <v>373</v>
      </c>
      <c r="J130" s="60"/>
      <c r="K130" s="59"/>
      <c r="L130" s="36"/>
    </row>
    <row r="131" spans="1:12" ht="78.75" x14ac:dyDescent="0.25">
      <c r="A131" s="50">
        <v>1</v>
      </c>
      <c r="B131" s="50">
        <v>2</v>
      </c>
      <c r="C131" s="50" t="s">
        <v>377</v>
      </c>
      <c r="D131" s="50"/>
      <c r="E131" s="19" t="s">
        <v>378</v>
      </c>
      <c r="F131" s="33" t="s">
        <v>161</v>
      </c>
      <c r="G131" s="238">
        <v>2024</v>
      </c>
      <c r="H131" s="238">
        <v>2024</v>
      </c>
      <c r="I131" s="19"/>
      <c r="J131" s="61"/>
      <c r="K131" s="59"/>
      <c r="L131" s="36"/>
    </row>
    <row r="132" spans="1:12" ht="44.25" customHeight="1" x14ac:dyDescent="0.25">
      <c r="A132" s="356">
        <v>1</v>
      </c>
      <c r="B132" s="356">
        <v>2</v>
      </c>
      <c r="C132" s="356" t="s">
        <v>379</v>
      </c>
      <c r="D132" s="356">
        <v>1</v>
      </c>
      <c r="E132" s="19" t="s">
        <v>380</v>
      </c>
      <c r="F132" s="33" t="s">
        <v>161</v>
      </c>
      <c r="G132" s="238">
        <v>2024</v>
      </c>
      <c r="H132" s="238">
        <v>2024</v>
      </c>
      <c r="I132" s="19" t="s">
        <v>373</v>
      </c>
      <c r="J132" s="60"/>
      <c r="K132" s="59"/>
      <c r="L132" s="36"/>
    </row>
    <row r="133" spans="1:12" ht="78.75" x14ac:dyDescent="0.25">
      <c r="A133" s="356"/>
      <c r="B133" s="356"/>
      <c r="C133" s="356"/>
      <c r="D133" s="356"/>
      <c r="E133" s="19" t="s">
        <v>381</v>
      </c>
      <c r="F133" s="33" t="s">
        <v>161</v>
      </c>
      <c r="G133" s="238">
        <v>2024</v>
      </c>
      <c r="H133" s="238">
        <v>2024</v>
      </c>
      <c r="I133" s="19" t="s">
        <v>373</v>
      </c>
      <c r="J133" s="237" t="s">
        <v>958</v>
      </c>
      <c r="K133" s="59"/>
      <c r="L133" s="36"/>
    </row>
    <row r="134" spans="1:12" ht="78.75" x14ac:dyDescent="0.25">
      <c r="A134" s="62" t="s">
        <v>2</v>
      </c>
      <c r="B134" s="63">
        <v>2</v>
      </c>
      <c r="C134" s="63">
        <v>11</v>
      </c>
      <c r="D134" s="63"/>
      <c r="E134" s="55" t="s">
        <v>382</v>
      </c>
      <c r="F134" s="33" t="s">
        <v>161</v>
      </c>
      <c r="G134" s="238">
        <v>2024</v>
      </c>
      <c r="H134" s="238">
        <v>2024</v>
      </c>
      <c r="I134" s="55" t="s">
        <v>373</v>
      </c>
      <c r="J134" s="347"/>
      <c r="K134" s="347"/>
      <c r="L134" s="36"/>
    </row>
    <row r="135" spans="1:12" ht="78.75" x14ac:dyDescent="0.25">
      <c r="A135" s="32" t="s">
        <v>2</v>
      </c>
      <c r="B135" s="50">
        <v>2</v>
      </c>
      <c r="C135" s="50">
        <v>11</v>
      </c>
      <c r="D135" s="50">
        <v>1</v>
      </c>
      <c r="E135" s="19" t="s">
        <v>383</v>
      </c>
      <c r="F135" s="33" t="s">
        <v>161</v>
      </c>
      <c r="G135" s="238">
        <v>2024</v>
      </c>
      <c r="H135" s="238">
        <v>2024</v>
      </c>
      <c r="I135" s="19" t="s">
        <v>373</v>
      </c>
      <c r="J135" s="345"/>
      <c r="K135" s="345"/>
      <c r="L135" s="36"/>
    </row>
    <row r="136" spans="1:12" ht="67.5" x14ac:dyDescent="0.25">
      <c r="A136" s="32" t="s">
        <v>2</v>
      </c>
      <c r="B136" s="64">
        <v>2</v>
      </c>
      <c r="C136" s="64">
        <v>11</v>
      </c>
      <c r="D136" s="64">
        <v>2</v>
      </c>
      <c r="E136" s="33" t="s">
        <v>384</v>
      </c>
      <c r="F136" s="33"/>
      <c r="G136" s="238">
        <v>2024</v>
      </c>
      <c r="H136" s="238">
        <v>2024</v>
      </c>
      <c r="I136" s="19" t="s">
        <v>373</v>
      </c>
      <c r="J136" s="346"/>
      <c r="K136" s="346"/>
      <c r="L136" s="36"/>
    </row>
    <row r="137" spans="1:12" ht="68.25" customHeight="1" x14ac:dyDescent="0.25">
      <c r="A137" s="32" t="s">
        <v>2</v>
      </c>
      <c r="B137" s="50">
        <v>2</v>
      </c>
      <c r="C137" s="50">
        <v>11</v>
      </c>
      <c r="D137" s="50">
        <v>3</v>
      </c>
      <c r="E137" s="19" t="s">
        <v>385</v>
      </c>
      <c r="F137" s="33" t="s">
        <v>161</v>
      </c>
      <c r="G137" s="238">
        <v>2024</v>
      </c>
      <c r="H137" s="238">
        <v>2024</v>
      </c>
      <c r="I137" s="19" t="s">
        <v>373</v>
      </c>
      <c r="J137" s="345"/>
      <c r="K137" s="345"/>
      <c r="L137" s="36"/>
    </row>
    <row r="138" spans="1:12" ht="68.25" customHeight="1" x14ac:dyDescent="0.25">
      <c r="A138" s="32" t="s">
        <v>2</v>
      </c>
      <c r="B138" s="50">
        <v>2</v>
      </c>
      <c r="C138" s="50">
        <v>11</v>
      </c>
      <c r="D138" s="50">
        <v>4</v>
      </c>
      <c r="E138" s="19" t="s">
        <v>386</v>
      </c>
      <c r="F138" s="33" t="s">
        <v>161</v>
      </c>
      <c r="G138" s="238">
        <v>2024</v>
      </c>
      <c r="H138" s="238">
        <v>2024</v>
      </c>
      <c r="I138" s="19" t="s">
        <v>373</v>
      </c>
      <c r="J138" s="345" t="s">
        <v>324</v>
      </c>
      <c r="K138" s="345"/>
      <c r="L138" s="36"/>
    </row>
    <row r="139" spans="1:12" ht="78.75" x14ac:dyDescent="0.25">
      <c r="A139" s="32" t="s">
        <v>2</v>
      </c>
      <c r="B139" s="50">
        <v>2</v>
      </c>
      <c r="C139" s="50">
        <v>11</v>
      </c>
      <c r="D139" s="50">
        <v>5</v>
      </c>
      <c r="E139" s="19" t="s">
        <v>226</v>
      </c>
      <c r="F139" s="33" t="s">
        <v>161</v>
      </c>
      <c r="G139" s="238">
        <v>2024</v>
      </c>
      <c r="H139" s="238">
        <v>2024</v>
      </c>
      <c r="I139" s="19" t="s">
        <v>373</v>
      </c>
      <c r="J139" s="346" t="s">
        <v>387</v>
      </c>
      <c r="K139" s="346"/>
      <c r="L139" s="36"/>
    </row>
    <row r="140" spans="1:12" ht="49.5" customHeight="1" x14ac:dyDescent="0.25">
      <c r="A140" s="32" t="s">
        <v>2</v>
      </c>
      <c r="B140" s="64">
        <v>2</v>
      </c>
      <c r="C140" s="64">
        <v>11</v>
      </c>
      <c r="D140" s="64">
        <v>6</v>
      </c>
      <c r="E140" s="37" t="s">
        <v>388</v>
      </c>
      <c r="F140" s="33" t="s">
        <v>161</v>
      </c>
      <c r="G140" s="238">
        <v>2024</v>
      </c>
      <c r="H140" s="238">
        <v>2024</v>
      </c>
      <c r="I140" s="19" t="s">
        <v>373</v>
      </c>
      <c r="J140" s="347"/>
      <c r="K140" s="347"/>
      <c r="L140" s="36"/>
    </row>
    <row r="141" spans="1:12" ht="49.5" customHeight="1" x14ac:dyDescent="0.25">
      <c r="A141" s="32" t="s">
        <v>2</v>
      </c>
      <c r="B141" s="50">
        <v>2</v>
      </c>
      <c r="C141" s="50">
        <v>11</v>
      </c>
      <c r="D141" s="50">
        <v>7</v>
      </c>
      <c r="E141" s="19" t="s">
        <v>230</v>
      </c>
      <c r="F141" s="33" t="s">
        <v>161</v>
      </c>
      <c r="G141" s="238">
        <v>2024</v>
      </c>
      <c r="H141" s="238">
        <v>2024</v>
      </c>
      <c r="I141" s="19" t="s">
        <v>373</v>
      </c>
      <c r="J141" s="345"/>
      <c r="K141" s="345"/>
      <c r="L141" s="36"/>
    </row>
    <row r="142" spans="1:12" ht="78.75" x14ac:dyDescent="0.25">
      <c r="A142" s="32" t="s">
        <v>2</v>
      </c>
      <c r="B142" s="50">
        <v>2</v>
      </c>
      <c r="C142" s="50">
        <v>11</v>
      </c>
      <c r="D142" s="50">
        <v>8</v>
      </c>
      <c r="E142" s="19" t="s">
        <v>389</v>
      </c>
      <c r="F142" s="33" t="s">
        <v>161</v>
      </c>
      <c r="G142" s="238">
        <v>2024</v>
      </c>
      <c r="H142" s="238">
        <v>2024</v>
      </c>
      <c r="I142" s="19" t="s">
        <v>373</v>
      </c>
      <c r="J142" s="345"/>
      <c r="K142" s="345"/>
      <c r="L142" s="37"/>
    </row>
    <row r="143" spans="1:12" ht="78.75" x14ac:dyDescent="0.25">
      <c r="A143" s="32" t="s">
        <v>2</v>
      </c>
      <c r="B143" s="50">
        <v>2</v>
      </c>
      <c r="C143" s="50">
        <v>12</v>
      </c>
      <c r="D143" s="50"/>
      <c r="E143" s="19" t="s">
        <v>390</v>
      </c>
      <c r="F143" s="33" t="s">
        <v>161</v>
      </c>
      <c r="G143" s="238">
        <v>2024</v>
      </c>
      <c r="H143" s="238">
        <v>2024</v>
      </c>
      <c r="I143" s="33" t="s">
        <v>391</v>
      </c>
      <c r="J143" s="346" t="s">
        <v>392</v>
      </c>
      <c r="K143" s="346"/>
      <c r="L143" s="36"/>
    </row>
    <row r="144" spans="1:12" ht="78.75" x14ac:dyDescent="0.25">
      <c r="A144" s="32" t="s">
        <v>2</v>
      </c>
      <c r="B144" s="50">
        <v>2</v>
      </c>
      <c r="C144" s="50">
        <v>13</v>
      </c>
      <c r="D144" s="50"/>
      <c r="E144" s="19" t="s">
        <v>393</v>
      </c>
      <c r="F144" s="33" t="s">
        <v>161</v>
      </c>
      <c r="G144" s="238">
        <v>2024</v>
      </c>
      <c r="H144" s="238">
        <v>2024</v>
      </c>
      <c r="I144" s="47"/>
      <c r="J144" s="345"/>
      <c r="K144" s="345"/>
      <c r="L144" s="37" t="s">
        <v>126</v>
      </c>
    </row>
    <row r="145" spans="1:12" ht="66" customHeight="1" x14ac:dyDescent="0.25">
      <c r="A145" s="32" t="s">
        <v>2</v>
      </c>
      <c r="B145" s="50">
        <v>2</v>
      </c>
      <c r="C145" s="50">
        <v>13</v>
      </c>
      <c r="D145" s="50">
        <v>1</v>
      </c>
      <c r="E145" s="19" t="s">
        <v>394</v>
      </c>
      <c r="F145" s="33" t="s">
        <v>161</v>
      </c>
      <c r="G145" s="238">
        <v>2024</v>
      </c>
      <c r="H145" s="238">
        <v>2024</v>
      </c>
      <c r="I145" s="33" t="s">
        <v>395</v>
      </c>
      <c r="J145" s="347"/>
      <c r="K145" s="347"/>
      <c r="L145" s="36"/>
    </row>
    <row r="146" spans="1:12" ht="78.75" x14ac:dyDescent="0.25">
      <c r="A146" s="32" t="s">
        <v>2</v>
      </c>
      <c r="B146" s="50">
        <v>2</v>
      </c>
      <c r="C146" s="50">
        <v>13</v>
      </c>
      <c r="D146" s="50">
        <v>2</v>
      </c>
      <c r="E146" s="19" t="s">
        <v>396</v>
      </c>
      <c r="F146" s="33" t="s">
        <v>161</v>
      </c>
      <c r="G146" s="238">
        <v>2024</v>
      </c>
      <c r="H146" s="238">
        <v>2024</v>
      </c>
      <c r="I146" s="33" t="s">
        <v>395</v>
      </c>
      <c r="J146" s="345"/>
      <c r="K146" s="345"/>
      <c r="L146" s="36"/>
    </row>
    <row r="147" spans="1:12" ht="78.75" x14ac:dyDescent="0.25">
      <c r="A147" s="32" t="s">
        <v>2</v>
      </c>
      <c r="B147" s="64">
        <v>2</v>
      </c>
      <c r="C147" s="64">
        <v>14</v>
      </c>
      <c r="D147" s="64"/>
      <c r="E147" s="19" t="s">
        <v>397</v>
      </c>
      <c r="F147" s="33" t="s">
        <v>161</v>
      </c>
      <c r="G147" s="238">
        <v>2024</v>
      </c>
      <c r="H147" s="238">
        <v>2024</v>
      </c>
      <c r="I147" s="33" t="s">
        <v>398</v>
      </c>
      <c r="J147" s="345"/>
      <c r="K147" s="345"/>
      <c r="L147" s="36"/>
    </row>
    <row r="148" spans="1:12" ht="78.75" x14ac:dyDescent="0.25">
      <c r="A148" s="32" t="s">
        <v>2</v>
      </c>
      <c r="B148" s="50">
        <v>2</v>
      </c>
      <c r="C148" s="50">
        <v>15</v>
      </c>
      <c r="D148" s="50"/>
      <c r="E148" s="19" t="s">
        <v>399</v>
      </c>
      <c r="F148" s="33" t="s">
        <v>161</v>
      </c>
      <c r="G148" s="238">
        <v>2024</v>
      </c>
      <c r="H148" s="238">
        <v>2024</v>
      </c>
      <c r="I148" s="33" t="s">
        <v>400</v>
      </c>
      <c r="J148" s="345"/>
      <c r="K148" s="345"/>
      <c r="L148" s="37" t="s">
        <v>126</v>
      </c>
    </row>
    <row r="149" spans="1:12" ht="78.75" x14ac:dyDescent="0.25">
      <c r="A149" s="32" t="s">
        <v>2</v>
      </c>
      <c r="B149" s="50">
        <v>2</v>
      </c>
      <c r="C149" s="50">
        <v>15</v>
      </c>
      <c r="D149" s="50">
        <v>1</v>
      </c>
      <c r="E149" s="19" t="s">
        <v>401</v>
      </c>
      <c r="F149" s="33" t="s">
        <v>161</v>
      </c>
      <c r="G149" s="238">
        <v>2024</v>
      </c>
      <c r="H149" s="238">
        <v>2024</v>
      </c>
      <c r="I149" s="33" t="s">
        <v>402</v>
      </c>
      <c r="J149" s="345"/>
      <c r="K149" s="345"/>
      <c r="L149" s="36"/>
    </row>
    <row r="150" spans="1:12" ht="78.75" x14ac:dyDescent="0.25">
      <c r="A150" s="32" t="s">
        <v>2</v>
      </c>
      <c r="B150" s="50">
        <v>2</v>
      </c>
      <c r="C150" s="50">
        <v>15</v>
      </c>
      <c r="D150" s="50">
        <v>2</v>
      </c>
      <c r="E150" s="19" t="s">
        <v>403</v>
      </c>
      <c r="F150" s="33" t="s">
        <v>161</v>
      </c>
      <c r="G150" s="238">
        <v>2024</v>
      </c>
      <c r="H150" s="238">
        <v>2024</v>
      </c>
      <c r="I150" s="33" t="s">
        <v>404</v>
      </c>
      <c r="J150" s="345"/>
      <c r="K150" s="345"/>
      <c r="L150" s="37"/>
    </row>
    <row r="151" spans="1:12" ht="61.5" customHeight="1" x14ac:dyDescent="0.25">
      <c r="A151" s="32" t="s">
        <v>2</v>
      </c>
      <c r="B151" s="50">
        <v>2</v>
      </c>
      <c r="C151" s="50">
        <v>16</v>
      </c>
      <c r="D151" s="50"/>
      <c r="E151" s="19" t="s">
        <v>405</v>
      </c>
      <c r="F151" s="33" t="s">
        <v>161</v>
      </c>
      <c r="G151" s="238">
        <v>2024</v>
      </c>
      <c r="H151" s="238">
        <v>2024</v>
      </c>
      <c r="I151" s="33"/>
      <c r="J151" s="347"/>
      <c r="K151" s="347"/>
      <c r="L151" s="36"/>
    </row>
    <row r="152" spans="1:12" ht="78.75" x14ac:dyDescent="0.25">
      <c r="A152" s="32" t="s">
        <v>2</v>
      </c>
      <c r="B152" s="50">
        <v>2</v>
      </c>
      <c r="C152" s="50">
        <v>16</v>
      </c>
      <c r="D152" s="50">
        <v>1</v>
      </c>
      <c r="E152" s="19" t="s">
        <v>406</v>
      </c>
      <c r="F152" s="33" t="s">
        <v>161</v>
      </c>
      <c r="G152" s="238">
        <v>2024</v>
      </c>
      <c r="H152" s="238">
        <v>2024</v>
      </c>
      <c r="I152" s="33" t="s">
        <v>407</v>
      </c>
      <c r="J152" s="345" t="s">
        <v>408</v>
      </c>
      <c r="K152" s="345"/>
      <c r="L152" s="36"/>
    </row>
    <row r="153" spans="1:12" ht="78.75" x14ac:dyDescent="0.25">
      <c r="A153" s="32" t="s">
        <v>2</v>
      </c>
      <c r="B153" s="50">
        <v>2</v>
      </c>
      <c r="C153" s="50">
        <v>16</v>
      </c>
      <c r="D153" s="50">
        <v>2</v>
      </c>
      <c r="E153" s="19" t="s">
        <v>409</v>
      </c>
      <c r="F153" s="33" t="s">
        <v>161</v>
      </c>
      <c r="G153" s="238">
        <v>2024</v>
      </c>
      <c r="H153" s="238">
        <v>2024</v>
      </c>
      <c r="I153" s="33" t="s">
        <v>410</v>
      </c>
      <c r="J153" s="345" t="s">
        <v>411</v>
      </c>
      <c r="K153" s="345"/>
      <c r="L153" s="36"/>
    </row>
    <row r="154" spans="1:12" s="26" customFormat="1" ht="78.75" x14ac:dyDescent="0.25">
      <c r="A154" s="32" t="s">
        <v>2</v>
      </c>
      <c r="B154" s="50">
        <v>2</v>
      </c>
      <c r="C154" s="50">
        <v>16</v>
      </c>
      <c r="D154" s="50">
        <v>3</v>
      </c>
      <c r="E154" s="19" t="s">
        <v>412</v>
      </c>
      <c r="F154" s="33" t="s">
        <v>161</v>
      </c>
      <c r="G154" s="238">
        <v>2024</v>
      </c>
      <c r="H154" s="238">
        <v>2024</v>
      </c>
      <c r="I154" s="33" t="s">
        <v>413</v>
      </c>
      <c r="J154" s="345" t="s">
        <v>289</v>
      </c>
      <c r="K154" s="345"/>
      <c r="L154" s="36"/>
    </row>
    <row r="155" spans="1:12" ht="78.75" x14ac:dyDescent="0.25">
      <c r="A155" s="32" t="s">
        <v>2</v>
      </c>
      <c r="B155" s="50">
        <v>2</v>
      </c>
      <c r="C155" s="50">
        <v>16</v>
      </c>
      <c r="D155" s="50">
        <v>4</v>
      </c>
      <c r="E155" s="19" t="s">
        <v>414</v>
      </c>
      <c r="F155" s="33" t="s">
        <v>161</v>
      </c>
      <c r="G155" s="238">
        <v>2024</v>
      </c>
      <c r="H155" s="238">
        <v>2024</v>
      </c>
      <c r="I155" s="33" t="s">
        <v>415</v>
      </c>
      <c r="J155" s="345" t="s">
        <v>415</v>
      </c>
      <c r="K155" s="345"/>
      <c r="L155" s="36"/>
    </row>
    <row r="156" spans="1:12" ht="78.75" x14ac:dyDescent="0.25">
      <c r="A156" s="32" t="s">
        <v>2</v>
      </c>
      <c r="B156" s="50">
        <v>2</v>
      </c>
      <c r="C156" s="50">
        <v>17</v>
      </c>
      <c r="D156" s="50"/>
      <c r="E156" s="19" t="s">
        <v>416</v>
      </c>
      <c r="F156" s="33" t="s">
        <v>161</v>
      </c>
      <c r="G156" s="238">
        <v>2024</v>
      </c>
      <c r="H156" s="238">
        <v>2024</v>
      </c>
      <c r="I156" s="33" t="s">
        <v>417</v>
      </c>
      <c r="J156" s="345"/>
      <c r="K156" s="345"/>
      <c r="L156" s="36"/>
    </row>
    <row r="157" spans="1:12" ht="78.75" x14ac:dyDescent="0.25">
      <c r="A157" s="32" t="s">
        <v>2</v>
      </c>
      <c r="B157" s="50">
        <v>2</v>
      </c>
      <c r="C157" s="50">
        <v>18</v>
      </c>
      <c r="D157" s="50"/>
      <c r="E157" s="19" t="s">
        <v>418</v>
      </c>
      <c r="F157" s="33" t="s">
        <v>161</v>
      </c>
      <c r="G157" s="238">
        <v>2024</v>
      </c>
      <c r="H157" s="238">
        <v>2024</v>
      </c>
      <c r="I157" s="33" t="s">
        <v>419</v>
      </c>
      <c r="J157" s="345" t="s">
        <v>415</v>
      </c>
      <c r="K157" s="345"/>
      <c r="L157" s="36"/>
    </row>
    <row r="158" spans="1:12" ht="78.75" x14ac:dyDescent="0.25">
      <c r="A158" s="32" t="s">
        <v>2</v>
      </c>
      <c r="B158" s="50">
        <v>2</v>
      </c>
      <c r="C158" s="50">
        <v>18</v>
      </c>
      <c r="D158" s="50">
        <v>1</v>
      </c>
      <c r="E158" s="19" t="s">
        <v>420</v>
      </c>
      <c r="F158" s="33" t="s">
        <v>161</v>
      </c>
      <c r="G158" s="238">
        <v>2024</v>
      </c>
      <c r="H158" s="238">
        <v>2024</v>
      </c>
      <c r="I158" s="33" t="s">
        <v>421</v>
      </c>
      <c r="J158" s="345" t="s">
        <v>422</v>
      </c>
      <c r="K158" s="345"/>
      <c r="L158" s="36"/>
    </row>
    <row r="159" spans="1:12" ht="90" x14ac:dyDescent="0.25">
      <c r="A159" s="32" t="s">
        <v>2</v>
      </c>
      <c r="B159" s="50">
        <v>2</v>
      </c>
      <c r="C159" s="50">
        <v>18</v>
      </c>
      <c r="D159" s="50">
        <v>2</v>
      </c>
      <c r="E159" s="19" t="s">
        <v>423</v>
      </c>
      <c r="F159" s="33" t="s">
        <v>161</v>
      </c>
      <c r="G159" s="238">
        <v>2024</v>
      </c>
      <c r="H159" s="238">
        <v>2024</v>
      </c>
      <c r="I159" s="33" t="s">
        <v>424</v>
      </c>
      <c r="J159" s="345" t="s">
        <v>425</v>
      </c>
      <c r="K159" s="345"/>
      <c r="L159" s="36"/>
    </row>
    <row r="160" spans="1:12" ht="78.75" x14ac:dyDescent="0.25">
      <c r="A160" s="32" t="s">
        <v>2</v>
      </c>
      <c r="B160" s="50">
        <v>2</v>
      </c>
      <c r="C160" s="50">
        <v>18</v>
      </c>
      <c r="D160" s="50">
        <v>3</v>
      </c>
      <c r="E160" s="19" t="s">
        <v>426</v>
      </c>
      <c r="F160" s="33" t="s">
        <v>161</v>
      </c>
      <c r="G160" s="238">
        <v>2024</v>
      </c>
      <c r="H160" s="238">
        <v>2024</v>
      </c>
      <c r="I160" s="33" t="s">
        <v>427</v>
      </c>
      <c r="J160" s="345" t="s">
        <v>424</v>
      </c>
      <c r="K160" s="345"/>
      <c r="L160" s="36"/>
    </row>
    <row r="161" spans="1:12" ht="68.25" customHeight="1" x14ac:dyDescent="0.25">
      <c r="A161" s="32" t="s">
        <v>2</v>
      </c>
      <c r="B161" s="50">
        <v>2</v>
      </c>
      <c r="C161" s="50">
        <v>18</v>
      </c>
      <c r="D161" s="50">
        <v>4</v>
      </c>
      <c r="E161" s="19" t="s">
        <v>428</v>
      </c>
      <c r="F161" s="33" t="s">
        <v>161</v>
      </c>
      <c r="G161" s="238">
        <v>2024</v>
      </c>
      <c r="H161" s="238">
        <v>2024</v>
      </c>
      <c r="I161" s="33" t="s">
        <v>429</v>
      </c>
      <c r="J161" s="345" t="s">
        <v>324</v>
      </c>
      <c r="K161" s="345"/>
      <c r="L161" s="36"/>
    </row>
    <row r="162" spans="1:12" ht="78.75" x14ac:dyDescent="0.25">
      <c r="A162" s="32" t="s">
        <v>2</v>
      </c>
      <c r="B162" s="50">
        <v>2</v>
      </c>
      <c r="C162" s="50">
        <v>19</v>
      </c>
      <c r="D162" s="50"/>
      <c r="E162" s="19" t="s">
        <v>430</v>
      </c>
      <c r="F162" s="33" t="s">
        <v>161</v>
      </c>
      <c r="G162" s="238">
        <v>2024</v>
      </c>
      <c r="H162" s="238">
        <v>2024</v>
      </c>
      <c r="I162" s="33" t="s">
        <v>419</v>
      </c>
      <c r="J162" s="345" t="s">
        <v>431</v>
      </c>
      <c r="K162" s="345"/>
      <c r="L162" s="36"/>
    </row>
    <row r="163" spans="1:12" ht="78.75" x14ac:dyDescent="0.25">
      <c r="A163" s="32" t="s">
        <v>2</v>
      </c>
      <c r="B163" s="50">
        <v>2</v>
      </c>
      <c r="C163" s="50">
        <v>19</v>
      </c>
      <c r="D163" s="50">
        <v>1</v>
      </c>
      <c r="E163" s="19" t="s">
        <v>432</v>
      </c>
      <c r="F163" s="33" t="s">
        <v>161</v>
      </c>
      <c r="G163" s="238">
        <v>2024</v>
      </c>
      <c r="H163" s="238">
        <v>2024</v>
      </c>
      <c r="I163" s="33" t="s">
        <v>433</v>
      </c>
      <c r="J163" s="345" t="s">
        <v>126</v>
      </c>
      <c r="K163" s="345"/>
      <c r="L163" s="36"/>
    </row>
    <row r="164" spans="1:12" ht="68.25" customHeight="1" x14ac:dyDescent="0.25">
      <c r="A164" s="32" t="s">
        <v>2</v>
      </c>
      <c r="B164" s="50">
        <v>2</v>
      </c>
      <c r="C164" s="50">
        <v>19</v>
      </c>
      <c r="D164" s="50">
        <v>2</v>
      </c>
      <c r="E164" s="19" t="s">
        <v>434</v>
      </c>
      <c r="F164" s="33" t="s">
        <v>161</v>
      </c>
      <c r="G164" s="238">
        <v>2024</v>
      </c>
      <c r="H164" s="238">
        <v>2024</v>
      </c>
      <c r="I164" s="33" t="s">
        <v>306</v>
      </c>
      <c r="J164" s="346" t="s">
        <v>306</v>
      </c>
      <c r="K164" s="346"/>
      <c r="L164" s="36"/>
    </row>
    <row r="165" spans="1:12" ht="101.25" x14ac:dyDescent="0.25">
      <c r="A165" s="32" t="s">
        <v>2</v>
      </c>
      <c r="B165" s="50">
        <v>2</v>
      </c>
      <c r="C165" s="50">
        <v>19</v>
      </c>
      <c r="D165" s="50">
        <v>3</v>
      </c>
      <c r="E165" s="19" t="s">
        <v>435</v>
      </c>
      <c r="F165" s="33" t="s">
        <v>161</v>
      </c>
      <c r="G165" s="238">
        <v>2024</v>
      </c>
      <c r="H165" s="238">
        <v>2024</v>
      </c>
      <c r="I165" s="33" t="s">
        <v>436</v>
      </c>
      <c r="J165" s="346" t="s">
        <v>437</v>
      </c>
      <c r="K165" s="346"/>
      <c r="L165" s="36"/>
    </row>
    <row r="166" spans="1:12" s="26" customFormat="1" ht="78.75" x14ac:dyDescent="0.25">
      <c r="A166" s="32" t="s">
        <v>2</v>
      </c>
      <c r="B166" s="50">
        <v>2</v>
      </c>
      <c r="C166" s="50">
        <v>20</v>
      </c>
      <c r="D166" s="50"/>
      <c r="E166" s="19" t="s">
        <v>314</v>
      </c>
      <c r="F166" s="33" t="s">
        <v>161</v>
      </c>
      <c r="G166" s="238">
        <v>2024</v>
      </c>
      <c r="H166" s="238">
        <v>2024</v>
      </c>
      <c r="I166" s="19" t="s">
        <v>315</v>
      </c>
      <c r="J166" s="345" t="s">
        <v>438</v>
      </c>
      <c r="K166" s="345"/>
      <c r="L166" s="36"/>
    </row>
    <row r="167" spans="1:12" ht="78.75" x14ac:dyDescent="0.25">
      <c r="A167" s="32" t="s">
        <v>2</v>
      </c>
      <c r="B167" s="50">
        <v>2</v>
      </c>
      <c r="C167" s="50">
        <v>21</v>
      </c>
      <c r="D167" s="50"/>
      <c r="E167" s="19" t="s">
        <v>439</v>
      </c>
      <c r="F167" s="33" t="s">
        <v>161</v>
      </c>
      <c r="G167" s="238">
        <v>2024</v>
      </c>
      <c r="H167" s="238">
        <v>2024</v>
      </c>
      <c r="I167" s="19"/>
      <c r="J167" s="345"/>
      <c r="K167" s="345"/>
      <c r="L167" s="36"/>
    </row>
    <row r="168" spans="1:12" ht="144.75" customHeight="1" x14ac:dyDescent="0.25">
      <c r="A168" s="32" t="s">
        <v>2</v>
      </c>
      <c r="B168" s="50">
        <v>2</v>
      </c>
      <c r="C168" s="50">
        <v>21</v>
      </c>
      <c r="D168" s="50">
        <v>1</v>
      </c>
      <c r="E168" s="19" t="s">
        <v>440</v>
      </c>
      <c r="F168" s="33" t="s">
        <v>161</v>
      </c>
      <c r="G168" s="238">
        <v>2024</v>
      </c>
      <c r="H168" s="238">
        <v>2024</v>
      </c>
      <c r="I168" s="19" t="s">
        <v>441</v>
      </c>
      <c r="J168" s="345" t="s">
        <v>442</v>
      </c>
      <c r="K168" s="345"/>
      <c r="L168" s="36"/>
    </row>
    <row r="169" spans="1:12" ht="135" x14ac:dyDescent="0.25">
      <c r="A169" s="32" t="s">
        <v>2</v>
      </c>
      <c r="B169" s="50">
        <v>2</v>
      </c>
      <c r="C169" s="50">
        <v>21</v>
      </c>
      <c r="D169" s="50">
        <v>2</v>
      </c>
      <c r="E169" s="19" t="s">
        <v>443</v>
      </c>
      <c r="F169" s="33" t="s">
        <v>161</v>
      </c>
      <c r="G169" s="238">
        <v>2024</v>
      </c>
      <c r="H169" s="238">
        <v>2024</v>
      </c>
      <c r="I169" s="19" t="s">
        <v>444</v>
      </c>
      <c r="J169" s="345" t="s">
        <v>445</v>
      </c>
      <c r="K169" s="345"/>
      <c r="L169" s="36"/>
    </row>
    <row r="170" spans="1:12" ht="22.5" x14ac:dyDescent="0.25">
      <c r="A170" s="32" t="s">
        <v>2</v>
      </c>
      <c r="B170" s="50">
        <v>2</v>
      </c>
      <c r="C170" s="50" t="s">
        <v>446</v>
      </c>
      <c r="D170" s="50"/>
      <c r="E170" s="19" t="s">
        <v>447</v>
      </c>
      <c r="F170" s="33"/>
      <c r="G170" s="238">
        <v>2024</v>
      </c>
      <c r="H170" s="238">
        <v>2024</v>
      </c>
      <c r="I170" s="19"/>
      <c r="J170" s="345"/>
      <c r="K170" s="345"/>
      <c r="L170" s="36"/>
    </row>
    <row r="171" spans="1:12" ht="101.25" x14ac:dyDescent="0.25">
      <c r="A171" s="32" t="s">
        <v>2</v>
      </c>
      <c r="B171" s="50">
        <v>2</v>
      </c>
      <c r="C171" s="50" t="s">
        <v>446</v>
      </c>
      <c r="D171" s="50">
        <v>1</v>
      </c>
      <c r="E171" s="19" t="s">
        <v>443</v>
      </c>
      <c r="F171" s="33" t="s">
        <v>448</v>
      </c>
      <c r="G171" s="238">
        <v>2024</v>
      </c>
      <c r="H171" s="238">
        <v>2024</v>
      </c>
      <c r="I171" s="19" t="s">
        <v>441</v>
      </c>
      <c r="J171" s="345" t="s">
        <v>449</v>
      </c>
      <c r="K171" s="345"/>
      <c r="L171" s="36"/>
    </row>
    <row r="172" spans="1:12" ht="22.5" x14ac:dyDescent="0.25">
      <c r="A172" s="32" t="s">
        <v>2</v>
      </c>
      <c r="B172" s="18">
        <v>3</v>
      </c>
      <c r="C172" s="18"/>
      <c r="D172" s="18"/>
      <c r="E172" s="19" t="s">
        <v>6</v>
      </c>
      <c r="F172" s="33"/>
      <c r="G172" s="238">
        <v>2024</v>
      </c>
      <c r="H172" s="238">
        <v>2024</v>
      </c>
      <c r="I172" s="19"/>
      <c r="J172" s="345"/>
      <c r="K172" s="345"/>
      <c r="L172" s="36"/>
    </row>
    <row r="173" spans="1:12" ht="22.5" x14ac:dyDescent="0.25">
      <c r="A173" s="32" t="s">
        <v>2</v>
      </c>
      <c r="B173" s="65">
        <v>3</v>
      </c>
      <c r="C173" s="32" t="s">
        <v>2</v>
      </c>
      <c r="D173" s="18"/>
      <c r="E173" s="17" t="s">
        <v>450</v>
      </c>
      <c r="F173" s="33"/>
      <c r="G173" s="238">
        <v>2024</v>
      </c>
      <c r="H173" s="238">
        <v>2024</v>
      </c>
      <c r="I173" s="19"/>
      <c r="J173" s="345"/>
      <c r="K173" s="345"/>
      <c r="L173" s="36"/>
    </row>
    <row r="174" spans="1:12" ht="127.5" customHeight="1" x14ac:dyDescent="0.25">
      <c r="A174" s="66" t="s">
        <v>2</v>
      </c>
      <c r="B174" s="67">
        <v>3</v>
      </c>
      <c r="C174" s="32" t="s">
        <v>2</v>
      </c>
      <c r="D174" s="16">
        <v>1</v>
      </c>
      <c r="E174" s="68" t="s">
        <v>163</v>
      </c>
      <c r="F174" s="44" t="s">
        <v>451</v>
      </c>
      <c r="G174" s="238">
        <v>2024</v>
      </c>
      <c r="H174" s="238">
        <v>2024</v>
      </c>
      <c r="I174" s="14" t="s">
        <v>452</v>
      </c>
      <c r="J174" s="354" t="s">
        <v>453</v>
      </c>
      <c r="K174" s="354"/>
      <c r="L174" s="36"/>
    </row>
    <row r="175" spans="1:12" ht="45" x14ac:dyDescent="0.25">
      <c r="A175" s="32" t="s">
        <v>2</v>
      </c>
      <c r="B175" s="65">
        <v>3</v>
      </c>
      <c r="C175" s="32" t="s">
        <v>2</v>
      </c>
      <c r="D175" s="18">
        <v>2</v>
      </c>
      <c r="E175" s="51" t="s">
        <v>166</v>
      </c>
      <c r="F175" s="33" t="s">
        <v>451</v>
      </c>
      <c r="G175" s="238">
        <v>2024</v>
      </c>
      <c r="H175" s="238">
        <v>2024</v>
      </c>
      <c r="I175" s="19" t="s">
        <v>454</v>
      </c>
      <c r="J175" s="345" t="s">
        <v>953</v>
      </c>
      <c r="K175" s="345"/>
      <c r="L175" s="36"/>
    </row>
    <row r="176" spans="1:12" ht="45" x14ac:dyDescent="0.25">
      <c r="A176" s="32" t="s">
        <v>2</v>
      </c>
      <c r="B176" s="65">
        <v>3</v>
      </c>
      <c r="C176" s="32" t="s">
        <v>2</v>
      </c>
      <c r="D176" s="18">
        <v>3</v>
      </c>
      <c r="E176" s="51" t="s">
        <v>226</v>
      </c>
      <c r="F176" s="33" t="s">
        <v>451</v>
      </c>
      <c r="G176" s="238">
        <v>2024</v>
      </c>
      <c r="H176" s="238">
        <v>2024</v>
      </c>
      <c r="I176" s="19" t="s">
        <v>226</v>
      </c>
      <c r="J176" s="345" t="s">
        <v>324</v>
      </c>
      <c r="K176" s="345"/>
      <c r="L176" s="36"/>
    </row>
    <row r="177" spans="1:12" ht="22.5" x14ac:dyDescent="0.25">
      <c r="A177" s="32" t="s">
        <v>2</v>
      </c>
      <c r="B177" s="65">
        <v>3</v>
      </c>
      <c r="C177" s="32" t="s">
        <v>171</v>
      </c>
      <c r="D177" s="18"/>
      <c r="E177" s="51" t="s">
        <v>450</v>
      </c>
      <c r="F177" s="33"/>
      <c r="G177" s="238">
        <v>2024</v>
      </c>
      <c r="H177" s="238">
        <v>2024</v>
      </c>
      <c r="I177" s="19"/>
      <c r="J177" s="345"/>
      <c r="K177" s="345"/>
      <c r="L177" s="36"/>
    </row>
    <row r="178" spans="1:12" ht="78.75" x14ac:dyDescent="0.25">
      <c r="A178" s="32" t="s">
        <v>2</v>
      </c>
      <c r="B178" s="18">
        <v>3</v>
      </c>
      <c r="C178" s="32" t="s">
        <v>171</v>
      </c>
      <c r="D178" s="18">
        <v>1</v>
      </c>
      <c r="E178" s="51" t="s">
        <v>163</v>
      </c>
      <c r="F178" s="33" t="s">
        <v>455</v>
      </c>
      <c r="G178" s="238">
        <v>2024</v>
      </c>
      <c r="H178" s="238">
        <v>2024</v>
      </c>
      <c r="I178" s="19" t="s">
        <v>456</v>
      </c>
      <c r="J178" s="19" t="s">
        <v>457</v>
      </c>
      <c r="K178" s="40"/>
      <c r="L178" s="36"/>
    </row>
    <row r="179" spans="1:12" ht="78.75" x14ac:dyDescent="0.25">
      <c r="A179" s="32" t="s">
        <v>2</v>
      </c>
      <c r="B179" s="18">
        <v>3</v>
      </c>
      <c r="C179" s="32" t="s">
        <v>171</v>
      </c>
      <c r="D179" s="18">
        <v>2</v>
      </c>
      <c r="E179" s="51" t="s">
        <v>168</v>
      </c>
      <c r="F179" s="33" t="s">
        <v>455</v>
      </c>
      <c r="G179" s="238">
        <v>2024</v>
      </c>
      <c r="H179" s="238">
        <v>2024</v>
      </c>
      <c r="I179" s="51" t="s">
        <v>169</v>
      </c>
      <c r="J179" s="345"/>
      <c r="K179" s="345"/>
      <c r="L179" s="36"/>
    </row>
    <row r="180" spans="1:12" ht="42.75" customHeight="1" x14ac:dyDescent="0.25">
      <c r="A180" s="32" t="s">
        <v>2</v>
      </c>
      <c r="B180" s="18">
        <v>3</v>
      </c>
      <c r="C180" s="32" t="s">
        <v>171</v>
      </c>
      <c r="D180" s="18">
        <v>3</v>
      </c>
      <c r="E180" s="51" t="s">
        <v>166</v>
      </c>
      <c r="F180" s="33" t="s">
        <v>455</v>
      </c>
      <c r="G180" s="238">
        <v>2024</v>
      </c>
      <c r="H180" s="238">
        <v>2024</v>
      </c>
      <c r="I180" s="19" t="s">
        <v>454</v>
      </c>
      <c r="J180" s="345" t="s">
        <v>953</v>
      </c>
      <c r="K180" s="345"/>
      <c r="L180" s="36"/>
    </row>
    <row r="181" spans="1:12" ht="78.75" x14ac:dyDescent="0.25">
      <c r="A181" s="32" t="s">
        <v>2</v>
      </c>
      <c r="B181" s="18">
        <v>3</v>
      </c>
      <c r="C181" s="32" t="s">
        <v>171</v>
      </c>
      <c r="D181" s="18">
        <v>4</v>
      </c>
      <c r="E181" s="51" t="s">
        <v>170</v>
      </c>
      <c r="F181" s="33" t="s">
        <v>455</v>
      </c>
      <c r="G181" s="238">
        <v>2024</v>
      </c>
      <c r="H181" s="238">
        <v>2024</v>
      </c>
      <c r="I181" s="17" t="s">
        <v>170</v>
      </c>
      <c r="J181" s="351"/>
      <c r="K181" s="351"/>
      <c r="L181" s="36"/>
    </row>
    <row r="182" spans="1:12" ht="33.75" x14ac:dyDescent="0.25">
      <c r="A182" s="32" t="s">
        <v>2</v>
      </c>
      <c r="B182" s="18">
        <v>3</v>
      </c>
      <c r="C182" s="32" t="s">
        <v>185</v>
      </c>
      <c r="D182" s="18"/>
      <c r="E182" s="51" t="s">
        <v>458</v>
      </c>
      <c r="F182" s="33"/>
      <c r="G182" s="238">
        <v>2024</v>
      </c>
      <c r="H182" s="238">
        <v>2024</v>
      </c>
      <c r="I182" s="19"/>
      <c r="J182" s="345"/>
      <c r="K182" s="345"/>
      <c r="L182" s="36"/>
    </row>
    <row r="183" spans="1:12" ht="112.5" x14ac:dyDescent="0.25">
      <c r="A183" s="32" t="s">
        <v>2</v>
      </c>
      <c r="B183" s="18">
        <v>3</v>
      </c>
      <c r="C183" s="32" t="s">
        <v>185</v>
      </c>
      <c r="D183" s="18">
        <v>1</v>
      </c>
      <c r="E183" s="51" t="s">
        <v>163</v>
      </c>
      <c r="F183" s="33" t="s">
        <v>455</v>
      </c>
      <c r="G183" s="238">
        <v>2024</v>
      </c>
      <c r="H183" s="238">
        <v>2024</v>
      </c>
      <c r="I183" s="19" t="s">
        <v>456</v>
      </c>
      <c r="J183" s="19" t="s">
        <v>459</v>
      </c>
      <c r="K183" s="40"/>
      <c r="L183" s="36"/>
    </row>
    <row r="184" spans="1:12" ht="60.75" customHeight="1" x14ac:dyDescent="0.25">
      <c r="A184" s="32" t="s">
        <v>2</v>
      </c>
      <c r="B184" s="18">
        <v>3</v>
      </c>
      <c r="C184" s="32" t="s">
        <v>185</v>
      </c>
      <c r="D184" s="18">
        <v>2</v>
      </c>
      <c r="E184" s="51" t="s">
        <v>168</v>
      </c>
      <c r="F184" s="33" t="s">
        <v>455</v>
      </c>
      <c r="G184" s="238">
        <v>2024</v>
      </c>
      <c r="H184" s="238">
        <v>2024</v>
      </c>
      <c r="I184" s="51" t="s">
        <v>169</v>
      </c>
      <c r="J184" s="345"/>
      <c r="K184" s="345"/>
      <c r="L184" s="36"/>
    </row>
    <row r="185" spans="1:12" ht="78.75" x14ac:dyDescent="0.25">
      <c r="A185" s="32" t="s">
        <v>2</v>
      </c>
      <c r="B185" s="18">
        <v>3</v>
      </c>
      <c r="C185" s="32" t="s">
        <v>185</v>
      </c>
      <c r="D185" s="18">
        <v>3</v>
      </c>
      <c r="E185" s="51" t="s">
        <v>460</v>
      </c>
      <c r="F185" s="33" t="s">
        <v>455</v>
      </c>
      <c r="G185" s="238">
        <v>2024</v>
      </c>
      <c r="H185" s="238">
        <v>2024</v>
      </c>
      <c r="I185" s="51" t="s">
        <v>460</v>
      </c>
      <c r="J185" s="345" t="s">
        <v>461</v>
      </c>
      <c r="K185" s="345"/>
      <c r="L185" s="36"/>
    </row>
    <row r="186" spans="1:12" ht="78.75" x14ac:dyDescent="0.25">
      <c r="A186" s="32" t="s">
        <v>2</v>
      </c>
      <c r="B186" s="18">
        <v>3</v>
      </c>
      <c r="C186" s="32" t="s">
        <v>185</v>
      </c>
      <c r="D186" s="18">
        <v>4</v>
      </c>
      <c r="E186" s="51" t="s">
        <v>166</v>
      </c>
      <c r="F186" s="33" t="s">
        <v>455</v>
      </c>
      <c r="G186" s="238">
        <v>2024</v>
      </c>
      <c r="H186" s="238">
        <v>2024</v>
      </c>
      <c r="I186" s="19" t="s">
        <v>454</v>
      </c>
      <c r="J186" s="345"/>
      <c r="K186" s="345"/>
      <c r="L186" s="36"/>
    </row>
    <row r="187" spans="1:12" ht="78.75" x14ac:dyDescent="0.25">
      <c r="A187" s="32" t="s">
        <v>2</v>
      </c>
      <c r="B187" s="18">
        <v>3</v>
      </c>
      <c r="C187" s="32" t="s">
        <v>185</v>
      </c>
      <c r="D187" s="18">
        <v>5</v>
      </c>
      <c r="E187" s="69" t="s">
        <v>170</v>
      </c>
      <c r="F187" s="33" t="s">
        <v>455</v>
      </c>
      <c r="G187" s="238">
        <v>2024</v>
      </c>
      <c r="H187" s="238">
        <v>2024</v>
      </c>
      <c r="I187" s="70" t="s">
        <v>170</v>
      </c>
      <c r="J187" s="345"/>
      <c r="K187" s="345"/>
      <c r="L187" s="36"/>
    </row>
    <row r="188" spans="1:12" ht="78.75" x14ac:dyDescent="0.25">
      <c r="A188" s="32" t="s">
        <v>2</v>
      </c>
      <c r="B188" s="18">
        <v>3</v>
      </c>
      <c r="C188" s="32" t="s">
        <v>185</v>
      </c>
      <c r="D188" s="71">
        <v>6</v>
      </c>
      <c r="E188" s="37" t="s">
        <v>462</v>
      </c>
      <c r="F188" s="33" t="s">
        <v>455</v>
      </c>
      <c r="G188" s="238">
        <v>2024</v>
      </c>
      <c r="H188" s="238">
        <v>2024</v>
      </c>
      <c r="I188" s="37" t="s">
        <v>462</v>
      </c>
      <c r="J188" s="72"/>
      <c r="K188" s="40"/>
      <c r="L188" s="36"/>
    </row>
    <row r="189" spans="1:12" ht="78.75" x14ac:dyDescent="0.25">
      <c r="A189" s="32" t="s">
        <v>2</v>
      </c>
      <c r="B189" s="18">
        <v>3</v>
      </c>
      <c r="C189" s="32" t="s">
        <v>189</v>
      </c>
      <c r="D189" s="71"/>
      <c r="E189" s="37"/>
      <c r="F189" s="33" t="s">
        <v>455</v>
      </c>
      <c r="G189" s="238">
        <v>2024</v>
      </c>
      <c r="H189" s="238">
        <v>2024</v>
      </c>
      <c r="I189" s="37"/>
      <c r="J189" s="352"/>
      <c r="K189" s="347"/>
      <c r="L189" s="36"/>
    </row>
    <row r="190" spans="1:12" ht="78.75" x14ac:dyDescent="0.25">
      <c r="A190" s="32" t="s">
        <v>2</v>
      </c>
      <c r="B190" s="43">
        <v>3</v>
      </c>
      <c r="C190" s="32" t="s">
        <v>189</v>
      </c>
      <c r="D190" s="43">
        <v>1</v>
      </c>
      <c r="E190" s="73" t="s">
        <v>187</v>
      </c>
      <c r="F190" s="33" t="s">
        <v>455</v>
      </c>
      <c r="G190" s="238">
        <v>2024</v>
      </c>
      <c r="H190" s="238">
        <v>2024</v>
      </c>
      <c r="I190" s="55" t="s">
        <v>188</v>
      </c>
      <c r="J190" s="353" t="s">
        <v>959</v>
      </c>
      <c r="K190" s="353"/>
      <c r="L190" s="36"/>
    </row>
    <row r="191" spans="1:12" ht="78.75" x14ac:dyDescent="0.25">
      <c r="A191" s="32" t="s">
        <v>2</v>
      </c>
      <c r="B191" s="18">
        <v>3</v>
      </c>
      <c r="C191" s="32" t="s">
        <v>196</v>
      </c>
      <c r="D191" s="18"/>
      <c r="E191" s="19" t="s">
        <v>463</v>
      </c>
      <c r="F191" s="33" t="s">
        <v>455</v>
      </c>
      <c r="G191" s="238">
        <v>2024</v>
      </c>
      <c r="H191" s="238">
        <v>2024</v>
      </c>
      <c r="I191" s="19" t="s">
        <v>464</v>
      </c>
      <c r="J191" s="345" t="s">
        <v>465</v>
      </c>
      <c r="K191" s="345"/>
      <c r="L191" s="36"/>
    </row>
    <row r="192" spans="1:12" ht="78.75" x14ac:dyDescent="0.25">
      <c r="A192" s="32" t="s">
        <v>2</v>
      </c>
      <c r="B192" s="18">
        <v>3</v>
      </c>
      <c r="C192" s="32" t="s">
        <v>202</v>
      </c>
      <c r="D192" s="18"/>
      <c r="E192" s="19" t="s">
        <v>466</v>
      </c>
      <c r="F192" s="33" t="s">
        <v>455</v>
      </c>
      <c r="G192" s="238">
        <v>2024</v>
      </c>
      <c r="H192" s="238">
        <v>2024</v>
      </c>
      <c r="I192" s="19"/>
      <c r="J192" s="347"/>
      <c r="K192" s="347"/>
      <c r="L192" s="36"/>
    </row>
    <row r="193" spans="1:12" ht="78.75" x14ac:dyDescent="0.25">
      <c r="A193" s="349" t="s">
        <v>2</v>
      </c>
      <c r="B193" s="350">
        <v>3</v>
      </c>
      <c r="C193" s="349" t="s">
        <v>202</v>
      </c>
      <c r="D193" s="350">
        <v>1</v>
      </c>
      <c r="E193" s="19" t="s">
        <v>467</v>
      </c>
      <c r="F193" s="33" t="s">
        <v>455</v>
      </c>
      <c r="G193" s="238">
        <v>2024</v>
      </c>
      <c r="H193" s="238">
        <v>2024</v>
      </c>
      <c r="I193" s="19"/>
      <c r="J193" s="345"/>
      <c r="K193" s="345"/>
      <c r="L193" s="36"/>
    </row>
    <row r="194" spans="1:12" ht="33.75" x14ac:dyDescent="0.25">
      <c r="A194" s="349"/>
      <c r="B194" s="350"/>
      <c r="C194" s="349"/>
      <c r="D194" s="350"/>
      <c r="E194" s="19" t="s">
        <v>468</v>
      </c>
      <c r="F194" s="19"/>
      <c r="G194" s="238">
        <v>2024</v>
      </c>
      <c r="H194" s="238">
        <v>2024</v>
      </c>
      <c r="I194" s="19" t="s">
        <v>469</v>
      </c>
      <c r="J194" s="345" t="s">
        <v>469</v>
      </c>
      <c r="K194" s="345"/>
      <c r="L194" s="36"/>
    </row>
    <row r="195" spans="1:12" ht="74.25" customHeight="1" x14ac:dyDescent="0.25">
      <c r="A195" s="32" t="s">
        <v>2</v>
      </c>
      <c r="B195" s="18">
        <v>3</v>
      </c>
      <c r="C195" s="32" t="s">
        <v>202</v>
      </c>
      <c r="D195" s="18">
        <v>2</v>
      </c>
      <c r="E195" s="19" t="s">
        <v>470</v>
      </c>
      <c r="F195" s="19" t="s">
        <v>471</v>
      </c>
      <c r="G195" s="238">
        <v>2024</v>
      </c>
      <c r="H195" s="238">
        <v>2024</v>
      </c>
      <c r="I195" s="19"/>
      <c r="J195" s="345"/>
      <c r="K195" s="345"/>
      <c r="L195" s="36"/>
    </row>
    <row r="196" spans="1:12" ht="99.75" customHeight="1" x14ac:dyDescent="0.25">
      <c r="A196" s="32" t="s">
        <v>2</v>
      </c>
      <c r="B196" s="18">
        <v>3</v>
      </c>
      <c r="C196" s="32" t="s">
        <v>202</v>
      </c>
      <c r="D196" s="18">
        <v>3</v>
      </c>
      <c r="E196" s="19" t="s">
        <v>472</v>
      </c>
      <c r="F196" s="19" t="s">
        <v>471</v>
      </c>
      <c r="G196" s="238">
        <v>2024</v>
      </c>
      <c r="H196" s="238">
        <v>2024</v>
      </c>
      <c r="I196" s="19" t="s">
        <v>473</v>
      </c>
      <c r="J196" s="345" t="s">
        <v>474</v>
      </c>
      <c r="K196" s="345"/>
      <c r="L196" s="36"/>
    </row>
    <row r="197" spans="1:12" ht="115.5" customHeight="1" x14ac:dyDescent="0.25">
      <c r="A197" s="32" t="s">
        <v>2</v>
      </c>
      <c r="B197" s="18">
        <v>3</v>
      </c>
      <c r="C197" s="32" t="s">
        <v>202</v>
      </c>
      <c r="D197" s="18">
        <v>4</v>
      </c>
      <c r="E197" s="19" t="s">
        <v>475</v>
      </c>
      <c r="F197" s="19" t="s">
        <v>471</v>
      </c>
      <c r="G197" s="238">
        <v>2024</v>
      </c>
      <c r="H197" s="238">
        <v>2024</v>
      </c>
      <c r="I197" s="19" t="s">
        <v>473</v>
      </c>
      <c r="J197" s="345" t="s">
        <v>473</v>
      </c>
      <c r="K197" s="345"/>
      <c r="L197" s="36"/>
    </row>
    <row r="198" spans="1:12" ht="122.25" customHeight="1" x14ac:dyDescent="0.25">
      <c r="A198" s="32" t="s">
        <v>2</v>
      </c>
      <c r="B198" s="18">
        <v>3</v>
      </c>
      <c r="C198" s="32" t="s">
        <v>217</v>
      </c>
      <c r="D198" s="18"/>
      <c r="E198" s="19" t="s">
        <v>476</v>
      </c>
      <c r="F198" s="19" t="s">
        <v>471</v>
      </c>
      <c r="G198" s="238">
        <v>2024</v>
      </c>
      <c r="H198" s="238">
        <v>2024</v>
      </c>
      <c r="I198" s="19" t="s">
        <v>477</v>
      </c>
      <c r="J198" s="345" t="s">
        <v>477</v>
      </c>
      <c r="K198" s="345"/>
      <c r="L198" s="36"/>
    </row>
    <row r="199" spans="1:12" ht="123.75" x14ac:dyDescent="0.25">
      <c r="A199" s="32" t="s">
        <v>2</v>
      </c>
      <c r="B199" s="18">
        <v>3</v>
      </c>
      <c r="C199" s="32" t="s">
        <v>219</v>
      </c>
      <c r="D199" s="18"/>
      <c r="E199" s="19" t="s">
        <v>478</v>
      </c>
      <c r="F199" s="19" t="s">
        <v>471</v>
      </c>
      <c r="G199" s="238">
        <v>2024</v>
      </c>
      <c r="H199" s="238">
        <v>2024</v>
      </c>
      <c r="I199" s="19" t="s">
        <v>366</v>
      </c>
      <c r="J199" s="345"/>
      <c r="K199" s="345"/>
      <c r="L199" s="36"/>
    </row>
    <row r="200" spans="1:12" ht="65.25" customHeight="1" x14ac:dyDescent="0.25">
      <c r="A200" s="32" t="s">
        <v>2</v>
      </c>
      <c r="B200" s="18">
        <v>3</v>
      </c>
      <c r="C200" s="32" t="s">
        <v>237</v>
      </c>
      <c r="D200" s="18"/>
      <c r="E200" s="19" t="s">
        <v>479</v>
      </c>
      <c r="F200" s="19" t="s">
        <v>455</v>
      </c>
      <c r="G200" s="238">
        <v>2024</v>
      </c>
      <c r="H200" s="238">
        <v>2024</v>
      </c>
      <c r="I200" s="19" t="s">
        <v>480</v>
      </c>
      <c r="J200" s="345"/>
      <c r="K200" s="345"/>
      <c r="L200" s="36"/>
    </row>
    <row r="201" spans="1:12" ht="87" customHeight="1" x14ac:dyDescent="0.25">
      <c r="A201" s="32" t="s">
        <v>2</v>
      </c>
      <c r="B201" s="18">
        <v>3</v>
      </c>
      <c r="C201" s="32" t="s">
        <v>481</v>
      </c>
      <c r="D201" s="18"/>
      <c r="E201" s="19" t="s">
        <v>482</v>
      </c>
      <c r="F201" s="19" t="s">
        <v>483</v>
      </c>
      <c r="G201" s="238">
        <v>2024</v>
      </c>
      <c r="H201" s="238">
        <v>2024</v>
      </c>
      <c r="I201" s="19"/>
      <c r="J201" s="345"/>
      <c r="K201" s="345"/>
      <c r="L201" s="36"/>
    </row>
    <row r="202" spans="1:12" ht="22.5" x14ac:dyDescent="0.25">
      <c r="A202" s="32" t="s">
        <v>2</v>
      </c>
      <c r="B202" s="18">
        <v>3</v>
      </c>
      <c r="C202" s="18">
        <v>10</v>
      </c>
      <c r="D202" s="18">
        <v>1</v>
      </c>
      <c r="E202" s="19" t="s">
        <v>484</v>
      </c>
      <c r="F202" s="19" t="s">
        <v>485</v>
      </c>
      <c r="G202" s="238">
        <v>2024</v>
      </c>
      <c r="H202" s="238">
        <v>2024</v>
      </c>
      <c r="I202" s="19" t="s">
        <v>486</v>
      </c>
      <c r="J202" s="345"/>
      <c r="K202" s="345"/>
      <c r="L202" s="36"/>
    </row>
    <row r="203" spans="1:12" ht="22.5" x14ac:dyDescent="0.25">
      <c r="A203" s="32" t="s">
        <v>2</v>
      </c>
      <c r="B203" s="18">
        <v>3</v>
      </c>
      <c r="C203" s="18">
        <v>10</v>
      </c>
      <c r="D203" s="18">
        <v>2</v>
      </c>
      <c r="E203" s="19" t="s">
        <v>487</v>
      </c>
      <c r="F203" s="19" t="s">
        <v>483</v>
      </c>
      <c r="G203" s="238">
        <v>2024</v>
      </c>
      <c r="H203" s="238">
        <v>2024</v>
      </c>
      <c r="I203" s="19" t="s">
        <v>488</v>
      </c>
      <c r="J203" s="345"/>
      <c r="K203" s="345"/>
      <c r="L203" s="36"/>
    </row>
    <row r="204" spans="1:12" ht="22.5" x14ac:dyDescent="0.25">
      <c r="A204" s="32" t="s">
        <v>2</v>
      </c>
      <c r="B204" s="18">
        <v>3</v>
      </c>
      <c r="C204" s="18">
        <v>10</v>
      </c>
      <c r="D204" s="18">
        <v>3</v>
      </c>
      <c r="E204" s="19" t="s">
        <v>489</v>
      </c>
      <c r="F204" s="19" t="s">
        <v>483</v>
      </c>
      <c r="G204" s="238">
        <v>2024</v>
      </c>
      <c r="H204" s="238">
        <v>2024</v>
      </c>
      <c r="I204" s="19" t="s">
        <v>486</v>
      </c>
      <c r="J204" s="345"/>
      <c r="K204" s="345"/>
      <c r="L204" s="36"/>
    </row>
    <row r="205" spans="1:12" ht="56.25" x14ac:dyDescent="0.25">
      <c r="A205" s="32" t="s">
        <v>2</v>
      </c>
      <c r="B205" s="18">
        <v>3</v>
      </c>
      <c r="C205" s="18">
        <v>10</v>
      </c>
      <c r="D205" s="18">
        <v>4</v>
      </c>
      <c r="E205" s="19" t="s">
        <v>490</v>
      </c>
      <c r="F205" s="19" t="s">
        <v>491</v>
      </c>
      <c r="G205" s="238">
        <v>2024</v>
      </c>
      <c r="H205" s="238">
        <v>2024</v>
      </c>
      <c r="I205" s="19" t="s">
        <v>486</v>
      </c>
      <c r="J205" s="345"/>
      <c r="K205" s="345"/>
      <c r="L205" s="36"/>
    </row>
    <row r="206" spans="1:12" ht="21.75" customHeight="1" x14ac:dyDescent="0.25">
      <c r="A206" s="32" t="s">
        <v>2</v>
      </c>
      <c r="B206" s="18">
        <v>3</v>
      </c>
      <c r="C206" s="18">
        <v>11</v>
      </c>
      <c r="D206" s="18"/>
      <c r="E206" s="19" t="s">
        <v>492</v>
      </c>
      <c r="F206" s="19"/>
      <c r="G206" s="238">
        <v>2024</v>
      </c>
      <c r="H206" s="238">
        <v>2024</v>
      </c>
      <c r="I206" s="19"/>
      <c r="J206" s="347"/>
      <c r="K206" s="347"/>
      <c r="L206" s="36"/>
    </row>
    <row r="207" spans="1:12" ht="123.75" x14ac:dyDescent="0.25">
      <c r="A207" s="32" t="s">
        <v>2</v>
      </c>
      <c r="B207" s="18">
        <v>3</v>
      </c>
      <c r="C207" s="18">
        <v>11</v>
      </c>
      <c r="D207" s="18">
        <v>1</v>
      </c>
      <c r="E207" s="19" t="s">
        <v>493</v>
      </c>
      <c r="F207" s="19" t="s">
        <v>471</v>
      </c>
      <c r="G207" s="238">
        <v>2024</v>
      </c>
      <c r="H207" s="238">
        <v>2024</v>
      </c>
      <c r="I207" s="19" t="s">
        <v>494</v>
      </c>
      <c r="J207" s="345" t="s">
        <v>494</v>
      </c>
      <c r="K207" s="345"/>
      <c r="L207" s="36"/>
    </row>
    <row r="208" spans="1:12" ht="123.75" x14ac:dyDescent="0.25">
      <c r="A208" s="32" t="s">
        <v>2</v>
      </c>
      <c r="B208" s="18">
        <v>3</v>
      </c>
      <c r="C208" s="18">
        <v>11</v>
      </c>
      <c r="D208" s="18">
        <v>2</v>
      </c>
      <c r="E208" s="19" t="s">
        <v>495</v>
      </c>
      <c r="F208" s="19" t="s">
        <v>471</v>
      </c>
      <c r="G208" s="238">
        <v>2024</v>
      </c>
      <c r="H208" s="238">
        <v>2024</v>
      </c>
      <c r="I208" s="19" t="s">
        <v>255</v>
      </c>
      <c r="J208" s="345" t="s">
        <v>496</v>
      </c>
      <c r="K208" s="345"/>
      <c r="L208" s="36"/>
    </row>
    <row r="209" spans="1:12" ht="22.5" x14ac:dyDescent="0.25">
      <c r="A209" s="32" t="s">
        <v>2</v>
      </c>
      <c r="B209" s="18">
        <v>3</v>
      </c>
      <c r="C209" s="18">
        <v>12</v>
      </c>
      <c r="D209" s="18"/>
      <c r="E209" s="19" t="s">
        <v>497</v>
      </c>
      <c r="F209" s="19"/>
      <c r="G209" s="238">
        <v>2024</v>
      </c>
      <c r="H209" s="238">
        <v>2024</v>
      </c>
      <c r="I209" s="19"/>
      <c r="J209" s="347"/>
      <c r="K209" s="347"/>
      <c r="L209" s="36"/>
    </row>
    <row r="210" spans="1:12" ht="123.75" x14ac:dyDescent="0.25">
      <c r="A210" s="32" t="s">
        <v>2</v>
      </c>
      <c r="B210" s="18">
        <v>3</v>
      </c>
      <c r="C210" s="18">
        <v>12</v>
      </c>
      <c r="D210" s="18">
        <v>1</v>
      </c>
      <c r="E210" s="19" t="s">
        <v>498</v>
      </c>
      <c r="F210" s="19" t="s">
        <v>471</v>
      </c>
      <c r="G210" s="238">
        <v>2024</v>
      </c>
      <c r="H210" s="238">
        <v>2024</v>
      </c>
      <c r="I210" s="19" t="s">
        <v>499</v>
      </c>
      <c r="J210" s="345" t="s">
        <v>474</v>
      </c>
      <c r="K210" s="345"/>
      <c r="L210" s="36"/>
    </row>
    <row r="211" spans="1:12" ht="123.75" x14ac:dyDescent="0.25">
      <c r="A211" s="32" t="s">
        <v>2</v>
      </c>
      <c r="B211" s="18">
        <v>3</v>
      </c>
      <c r="C211" s="18">
        <v>12</v>
      </c>
      <c r="D211" s="18">
        <v>2</v>
      </c>
      <c r="E211" s="19" t="s">
        <v>500</v>
      </c>
      <c r="F211" s="19" t="s">
        <v>471</v>
      </c>
      <c r="G211" s="238">
        <v>2024</v>
      </c>
      <c r="H211" s="238">
        <v>2024</v>
      </c>
      <c r="I211" s="19" t="s">
        <v>501</v>
      </c>
      <c r="J211" s="345" t="s">
        <v>474</v>
      </c>
      <c r="K211" s="345"/>
      <c r="L211" s="36"/>
    </row>
    <row r="212" spans="1:12" ht="123.75" x14ac:dyDescent="0.25">
      <c r="A212" s="32" t="s">
        <v>2</v>
      </c>
      <c r="B212" s="18">
        <v>3</v>
      </c>
      <c r="C212" s="18">
        <v>13</v>
      </c>
      <c r="D212" s="18"/>
      <c r="E212" s="19" t="s">
        <v>502</v>
      </c>
      <c r="F212" s="19" t="s">
        <v>471</v>
      </c>
      <c r="G212" s="238">
        <v>2024</v>
      </c>
      <c r="H212" s="238">
        <v>2024</v>
      </c>
      <c r="I212" s="19"/>
      <c r="J212" s="347"/>
      <c r="K212" s="347"/>
      <c r="L212" s="36"/>
    </row>
    <row r="213" spans="1:12" ht="123.75" x14ac:dyDescent="0.25">
      <c r="A213" s="32" t="s">
        <v>2</v>
      </c>
      <c r="B213" s="18">
        <v>3</v>
      </c>
      <c r="C213" s="18">
        <v>13</v>
      </c>
      <c r="D213" s="18">
        <v>1</v>
      </c>
      <c r="E213" s="19" t="s">
        <v>503</v>
      </c>
      <c r="F213" s="19" t="s">
        <v>471</v>
      </c>
      <c r="G213" s="238">
        <v>2024</v>
      </c>
      <c r="H213" s="238">
        <v>2024</v>
      </c>
      <c r="I213" s="19" t="s">
        <v>504</v>
      </c>
      <c r="J213" s="345" t="s">
        <v>496</v>
      </c>
      <c r="K213" s="345"/>
      <c r="L213" s="36"/>
    </row>
    <row r="214" spans="1:12" ht="123.75" x14ac:dyDescent="0.25">
      <c r="A214" s="32" t="s">
        <v>2</v>
      </c>
      <c r="B214" s="18">
        <v>3</v>
      </c>
      <c r="C214" s="18">
        <v>13</v>
      </c>
      <c r="D214" s="18">
        <v>2</v>
      </c>
      <c r="E214" s="19" t="s">
        <v>505</v>
      </c>
      <c r="F214" s="19" t="s">
        <v>471</v>
      </c>
      <c r="G214" s="238">
        <v>2024</v>
      </c>
      <c r="H214" s="238">
        <v>2024</v>
      </c>
      <c r="I214" s="19" t="s">
        <v>506</v>
      </c>
      <c r="J214" s="33" t="s">
        <v>126</v>
      </c>
      <c r="K214" s="33"/>
      <c r="L214" s="36"/>
    </row>
    <row r="215" spans="1:12" ht="27.75" customHeight="1" x14ac:dyDescent="0.25">
      <c r="A215" s="32" t="s">
        <v>2</v>
      </c>
      <c r="B215" s="18">
        <v>3</v>
      </c>
      <c r="C215" s="18">
        <v>14</v>
      </c>
      <c r="D215" s="18"/>
      <c r="E215" s="19" t="s">
        <v>507</v>
      </c>
      <c r="F215" s="19" t="s">
        <v>471</v>
      </c>
      <c r="G215" s="238">
        <v>2024</v>
      </c>
      <c r="H215" s="238">
        <v>2024</v>
      </c>
      <c r="I215" s="19" t="s">
        <v>508</v>
      </c>
      <c r="J215" s="345" t="s">
        <v>126</v>
      </c>
      <c r="K215" s="345"/>
      <c r="L215" s="36"/>
    </row>
    <row r="216" spans="1:12" ht="57.75" customHeight="1" x14ac:dyDescent="0.25">
      <c r="A216" s="32" t="s">
        <v>2</v>
      </c>
      <c r="B216" s="18">
        <v>3</v>
      </c>
      <c r="C216" s="18">
        <v>15</v>
      </c>
      <c r="D216" s="18"/>
      <c r="E216" s="19" t="s">
        <v>509</v>
      </c>
      <c r="F216" s="19" t="s">
        <v>471</v>
      </c>
      <c r="G216" s="238">
        <v>2024</v>
      </c>
      <c r="H216" s="238">
        <v>2024</v>
      </c>
      <c r="I216" s="19" t="s">
        <v>510</v>
      </c>
      <c r="J216" s="345" t="s">
        <v>511</v>
      </c>
      <c r="K216" s="345"/>
      <c r="L216" s="36"/>
    </row>
    <row r="217" spans="1:12" ht="123.75" x14ac:dyDescent="0.25">
      <c r="A217" s="32" t="s">
        <v>2</v>
      </c>
      <c r="B217" s="18">
        <v>3</v>
      </c>
      <c r="C217" s="18">
        <v>15</v>
      </c>
      <c r="D217" s="18">
        <v>1</v>
      </c>
      <c r="E217" s="19" t="s">
        <v>512</v>
      </c>
      <c r="F217" s="19" t="s">
        <v>471</v>
      </c>
      <c r="G217" s="238">
        <v>2024</v>
      </c>
      <c r="H217" s="238">
        <v>2024</v>
      </c>
      <c r="I217" s="19" t="s">
        <v>513</v>
      </c>
      <c r="J217" s="345" t="s">
        <v>474</v>
      </c>
      <c r="K217" s="345"/>
      <c r="L217" s="37" t="s">
        <v>514</v>
      </c>
    </row>
    <row r="218" spans="1:12" ht="123.75" x14ac:dyDescent="0.25">
      <c r="A218" s="32" t="s">
        <v>2</v>
      </c>
      <c r="B218" s="18">
        <v>3</v>
      </c>
      <c r="C218" s="18">
        <v>15</v>
      </c>
      <c r="D218" s="18">
        <v>2</v>
      </c>
      <c r="E218" s="19" t="s">
        <v>515</v>
      </c>
      <c r="F218" s="19" t="s">
        <v>471</v>
      </c>
      <c r="G218" s="238">
        <v>2024</v>
      </c>
      <c r="H218" s="238">
        <v>2024</v>
      </c>
      <c r="I218" s="19" t="s">
        <v>516</v>
      </c>
      <c r="J218" s="345" t="s">
        <v>517</v>
      </c>
      <c r="K218" s="345"/>
      <c r="L218" s="37" t="s">
        <v>126</v>
      </c>
    </row>
    <row r="219" spans="1:12" ht="123.75" x14ac:dyDescent="0.25">
      <c r="A219" s="32" t="s">
        <v>2</v>
      </c>
      <c r="B219" s="18">
        <v>3</v>
      </c>
      <c r="C219" s="18">
        <v>15</v>
      </c>
      <c r="D219" s="18">
        <v>3</v>
      </c>
      <c r="E219" s="19" t="s">
        <v>518</v>
      </c>
      <c r="F219" s="19" t="s">
        <v>471</v>
      </c>
      <c r="G219" s="238">
        <v>2024</v>
      </c>
      <c r="H219" s="238">
        <v>2024</v>
      </c>
      <c r="I219" s="19" t="s">
        <v>519</v>
      </c>
      <c r="J219" s="345" t="s">
        <v>520</v>
      </c>
      <c r="K219" s="345"/>
      <c r="L219" s="37" t="s">
        <v>126</v>
      </c>
    </row>
    <row r="220" spans="1:12" ht="123.75" x14ac:dyDescent="0.25">
      <c r="A220" s="32" t="s">
        <v>2</v>
      </c>
      <c r="B220" s="18">
        <v>3</v>
      </c>
      <c r="C220" s="18">
        <v>15</v>
      </c>
      <c r="D220" s="18">
        <v>4</v>
      </c>
      <c r="E220" s="19" t="s">
        <v>414</v>
      </c>
      <c r="F220" s="19" t="s">
        <v>471</v>
      </c>
      <c r="G220" s="238">
        <v>2024</v>
      </c>
      <c r="H220" s="238">
        <v>2024</v>
      </c>
      <c r="I220" s="19" t="s">
        <v>415</v>
      </c>
      <c r="J220" s="345" t="s">
        <v>415</v>
      </c>
      <c r="K220" s="345"/>
      <c r="L220" s="37"/>
    </row>
    <row r="221" spans="1:12" ht="52.5" customHeight="1" x14ac:dyDescent="0.25">
      <c r="A221" s="32" t="s">
        <v>2</v>
      </c>
      <c r="B221" s="18">
        <v>3</v>
      </c>
      <c r="C221" s="18">
        <v>16</v>
      </c>
      <c r="D221" s="18"/>
      <c r="E221" s="19" t="s">
        <v>521</v>
      </c>
      <c r="F221" s="19" t="s">
        <v>471</v>
      </c>
      <c r="G221" s="238">
        <v>2024</v>
      </c>
      <c r="H221" s="238">
        <v>2024</v>
      </c>
      <c r="I221" s="19" t="s">
        <v>522</v>
      </c>
      <c r="J221" s="345"/>
      <c r="K221" s="345"/>
      <c r="L221" s="37" t="s">
        <v>126</v>
      </c>
    </row>
    <row r="222" spans="1:12" ht="123.75" x14ac:dyDescent="0.25">
      <c r="A222" s="32" t="s">
        <v>2</v>
      </c>
      <c r="B222" s="18">
        <v>3</v>
      </c>
      <c r="C222" s="18">
        <v>16</v>
      </c>
      <c r="D222" s="18">
        <v>1</v>
      </c>
      <c r="E222" s="19" t="s">
        <v>523</v>
      </c>
      <c r="F222" s="19" t="s">
        <v>471</v>
      </c>
      <c r="G222" s="238">
        <v>2024</v>
      </c>
      <c r="H222" s="238">
        <v>2024</v>
      </c>
      <c r="I222" s="19" t="s">
        <v>524</v>
      </c>
      <c r="J222" s="345"/>
      <c r="K222" s="345"/>
      <c r="L222" s="37"/>
    </row>
    <row r="223" spans="1:12" ht="106.5" customHeight="1" x14ac:dyDescent="0.25">
      <c r="A223" s="32" t="s">
        <v>2</v>
      </c>
      <c r="B223" s="18">
        <v>3</v>
      </c>
      <c r="C223" s="18">
        <v>16</v>
      </c>
      <c r="D223" s="18">
        <v>2</v>
      </c>
      <c r="E223" s="19" t="s">
        <v>525</v>
      </c>
      <c r="F223" s="19" t="s">
        <v>471</v>
      </c>
      <c r="G223" s="238">
        <v>2024</v>
      </c>
      <c r="H223" s="238">
        <v>2024</v>
      </c>
      <c r="I223" s="19" t="s">
        <v>526</v>
      </c>
      <c r="J223" s="345" t="s">
        <v>437</v>
      </c>
      <c r="K223" s="345"/>
      <c r="L223" s="36"/>
    </row>
    <row r="224" spans="1:12" ht="123.75" x14ac:dyDescent="0.25">
      <c r="A224" s="32" t="s">
        <v>2</v>
      </c>
      <c r="B224" s="18">
        <v>3</v>
      </c>
      <c r="C224" s="18">
        <v>16</v>
      </c>
      <c r="D224" s="18">
        <v>3</v>
      </c>
      <c r="E224" s="19" t="s">
        <v>527</v>
      </c>
      <c r="F224" s="19" t="s">
        <v>471</v>
      </c>
      <c r="G224" s="238">
        <v>2024</v>
      </c>
      <c r="H224" s="238">
        <v>2024</v>
      </c>
      <c r="I224" s="19" t="s">
        <v>528</v>
      </c>
      <c r="J224" s="345" t="s">
        <v>437</v>
      </c>
      <c r="K224" s="345"/>
      <c r="L224" s="36"/>
    </row>
    <row r="225" spans="1:12" ht="123.75" x14ac:dyDescent="0.25">
      <c r="A225" s="32" t="s">
        <v>2</v>
      </c>
      <c r="B225" s="18">
        <v>3</v>
      </c>
      <c r="C225" s="18">
        <v>17</v>
      </c>
      <c r="D225" s="18"/>
      <c r="E225" s="19" t="s">
        <v>529</v>
      </c>
      <c r="F225" s="19" t="s">
        <v>471</v>
      </c>
      <c r="G225" s="238">
        <v>2024</v>
      </c>
      <c r="H225" s="238">
        <v>2024</v>
      </c>
      <c r="I225" s="19" t="s">
        <v>530</v>
      </c>
      <c r="J225" s="345" t="s">
        <v>531</v>
      </c>
      <c r="K225" s="345"/>
      <c r="L225" s="36"/>
    </row>
    <row r="226" spans="1:12" ht="123.75" x14ac:dyDescent="0.25">
      <c r="A226" s="32" t="s">
        <v>2</v>
      </c>
      <c r="B226" s="18">
        <v>3</v>
      </c>
      <c r="C226" s="18">
        <v>17</v>
      </c>
      <c r="D226" s="18">
        <v>1</v>
      </c>
      <c r="E226" s="19" t="s">
        <v>432</v>
      </c>
      <c r="F226" s="19" t="s">
        <v>471</v>
      </c>
      <c r="G226" s="238">
        <v>2024</v>
      </c>
      <c r="H226" s="238">
        <v>2024</v>
      </c>
      <c r="I226" s="19" t="s">
        <v>433</v>
      </c>
      <c r="J226" s="345" t="s">
        <v>532</v>
      </c>
      <c r="K226" s="345"/>
      <c r="L226" s="36"/>
    </row>
    <row r="227" spans="1:12" ht="123.75" x14ac:dyDescent="0.25">
      <c r="A227" s="32" t="s">
        <v>2</v>
      </c>
      <c r="B227" s="18">
        <v>3</v>
      </c>
      <c r="C227" s="18">
        <v>17</v>
      </c>
      <c r="D227" s="18">
        <v>2</v>
      </c>
      <c r="E227" s="19" t="s">
        <v>533</v>
      </c>
      <c r="F227" s="19" t="s">
        <v>471</v>
      </c>
      <c r="G227" s="238">
        <v>2024</v>
      </c>
      <c r="H227" s="238">
        <v>2024</v>
      </c>
      <c r="I227" s="19" t="s">
        <v>306</v>
      </c>
      <c r="J227" s="345" t="s">
        <v>534</v>
      </c>
      <c r="K227" s="345"/>
      <c r="L227" s="36"/>
    </row>
    <row r="228" spans="1:12" ht="147" customHeight="1" x14ac:dyDescent="0.25">
      <c r="A228" s="32" t="s">
        <v>2</v>
      </c>
      <c r="B228" s="18">
        <v>3</v>
      </c>
      <c r="C228" s="18">
        <v>17</v>
      </c>
      <c r="D228" s="18">
        <v>3</v>
      </c>
      <c r="E228" s="19" t="s">
        <v>535</v>
      </c>
      <c r="F228" s="19" t="s">
        <v>471</v>
      </c>
      <c r="G228" s="238">
        <v>2024</v>
      </c>
      <c r="H228" s="238">
        <v>2024</v>
      </c>
      <c r="I228" s="19" t="s">
        <v>536</v>
      </c>
      <c r="J228" s="345" t="s">
        <v>437</v>
      </c>
      <c r="K228" s="345"/>
      <c r="L228" s="36"/>
    </row>
    <row r="229" spans="1:12" ht="72" customHeight="1" x14ac:dyDescent="0.25">
      <c r="A229" s="32" t="s">
        <v>2</v>
      </c>
      <c r="B229" s="18">
        <v>3</v>
      </c>
      <c r="C229" s="18">
        <v>18</v>
      </c>
      <c r="D229" s="18"/>
      <c r="E229" s="17" t="s">
        <v>537</v>
      </c>
      <c r="F229" s="19" t="s">
        <v>471</v>
      </c>
      <c r="G229" s="238">
        <v>2024</v>
      </c>
      <c r="H229" s="238">
        <v>2024</v>
      </c>
      <c r="I229" s="17"/>
      <c r="J229" s="347"/>
      <c r="K229" s="347"/>
      <c r="L229" s="36"/>
    </row>
    <row r="230" spans="1:12" ht="88.5" customHeight="1" x14ac:dyDescent="0.25">
      <c r="A230" s="32" t="s">
        <v>2</v>
      </c>
      <c r="B230" s="18">
        <v>3</v>
      </c>
      <c r="C230" s="18">
        <v>18</v>
      </c>
      <c r="D230" s="18">
        <v>1</v>
      </c>
      <c r="E230" s="17" t="s">
        <v>538</v>
      </c>
      <c r="F230" s="17" t="s">
        <v>485</v>
      </c>
      <c r="G230" s="238">
        <v>2024</v>
      </c>
      <c r="H230" s="238">
        <v>2024</v>
      </c>
      <c r="I230" s="17"/>
      <c r="J230" s="45"/>
      <c r="K230" s="45"/>
      <c r="L230" s="36"/>
    </row>
    <row r="231" spans="1:12" ht="33.75" x14ac:dyDescent="0.25">
      <c r="A231" s="32" t="s">
        <v>2</v>
      </c>
      <c r="B231" s="18">
        <v>3</v>
      </c>
      <c r="C231" s="18">
        <v>18</v>
      </c>
      <c r="D231" s="18">
        <v>2</v>
      </c>
      <c r="E231" s="17" t="s">
        <v>355</v>
      </c>
      <c r="F231" s="17" t="s">
        <v>485</v>
      </c>
      <c r="G231" s="238">
        <v>2024</v>
      </c>
      <c r="H231" s="238">
        <v>2024</v>
      </c>
      <c r="I231" s="17"/>
      <c r="J231" s="45"/>
      <c r="K231" s="45"/>
      <c r="L231" s="36"/>
    </row>
    <row r="232" spans="1:12" ht="33.75" x14ac:dyDescent="0.25">
      <c r="A232" s="32" t="s">
        <v>2</v>
      </c>
      <c r="B232" s="18">
        <v>4</v>
      </c>
      <c r="C232" s="18"/>
      <c r="D232" s="18"/>
      <c r="E232" s="19" t="s">
        <v>539</v>
      </c>
      <c r="F232" s="19"/>
      <c r="G232" s="238">
        <v>2024</v>
      </c>
      <c r="H232" s="238">
        <v>2024</v>
      </c>
      <c r="I232" s="19"/>
      <c r="J232" s="345"/>
      <c r="K232" s="345"/>
      <c r="L232" s="37"/>
    </row>
    <row r="233" spans="1:12" ht="22.5" x14ac:dyDescent="0.25">
      <c r="A233" s="32" t="s">
        <v>2</v>
      </c>
      <c r="B233" s="18">
        <v>4</v>
      </c>
      <c r="C233" s="32" t="s">
        <v>2</v>
      </c>
      <c r="D233" s="18"/>
      <c r="E233" s="19" t="s">
        <v>10</v>
      </c>
      <c r="F233" s="19"/>
      <c r="G233" s="238">
        <v>2024</v>
      </c>
      <c r="H233" s="238">
        <v>2024</v>
      </c>
      <c r="I233" s="19"/>
      <c r="J233" s="345"/>
      <c r="K233" s="345"/>
      <c r="L233" s="36"/>
    </row>
    <row r="234" spans="1:12" ht="233.25" customHeight="1" x14ac:dyDescent="0.25">
      <c r="A234" s="32" t="s">
        <v>2</v>
      </c>
      <c r="B234" s="18">
        <v>4</v>
      </c>
      <c r="C234" s="32" t="s">
        <v>2</v>
      </c>
      <c r="D234" s="18">
        <v>1</v>
      </c>
      <c r="E234" s="19" t="s">
        <v>540</v>
      </c>
      <c r="F234" s="19" t="s">
        <v>471</v>
      </c>
      <c r="G234" s="238">
        <v>2024</v>
      </c>
      <c r="H234" s="238">
        <v>2024</v>
      </c>
      <c r="I234" s="19" t="s">
        <v>541</v>
      </c>
      <c r="J234" s="345" t="s">
        <v>899</v>
      </c>
      <c r="K234" s="345"/>
      <c r="L234" s="37"/>
    </row>
    <row r="235" spans="1:12" ht="33.75" x14ac:dyDescent="0.25">
      <c r="A235" s="32" t="s">
        <v>2</v>
      </c>
      <c r="B235" s="18">
        <v>4</v>
      </c>
      <c r="C235" s="32" t="s">
        <v>171</v>
      </c>
      <c r="D235" s="18"/>
      <c r="E235" s="51" t="s">
        <v>542</v>
      </c>
      <c r="F235" s="19"/>
      <c r="G235" s="238">
        <v>2024</v>
      </c>
      <c r="H235" s="238">
        <v>2024</v>
      </c>
      <c r="I235" s="19"/>
      <c r="J235" s="345"/>
      <c r="K235" s="345"/>
      <c r="L235" s="36"/>
    </row>
    <row r="236" spans="1:12" ht="123.75" customHeight="1" x14ac:dyDescent="0.25">
      <c r="A236" s="32" t="s">
        <v>2</v>
      </c>
      <c r="B236" s="18">
        <v>4</v>
      </c>
      <c r="C236" s="32" t="s">
        <v>171</v>
      </c>
      <c r="D236" s="18" t="s">
        <v>543</v>
      </c>
      <c r="E236" s="19" t="s">
        <v>544</v>
      </c>
      <c r="F236" s="19" t="s">
        <v>471</v>
      </c>
      <c r="G236" s="238">
        <v>2024</v>
      </c>
      <c r="H236" s="238">
        <v>2024</v>
      </c>
      <c r="I236" s="19" t="s">
        <v>545</v>
      </c>
      <c r="J236" s="345" t="s">
        <v>900</v>
      </c>
      <c r="K236" s="345"/>
      <c r="L236" s="36"/>
    </row>
    <row r="237" spans="1:12" ht="56.25" x14ac:dyDescent="0.25">
      <c r="A237" s="32" t="s">
        <v>2</v>
      </c>
      <c r="B237" s="18">
        <v>4</v>
      </c>
      <c r="C237" s="32" t="s">
        <v>185</v>
      </c>
      <c r="D237" s="18"/>
      <c r="E237" s="19" t="s">
        <v>546</v>
      </c>
      <c r="F237" s="19" t="s">
        <v>547</v>
      </c>
      <c r="G237" s="238">
        <v>2024</v>
      </c>
      <c r="H237" s="238">
        <v>2024</v>
      </c>
      <c r="I237" s="19" t="s">
        <v>548</v>
      </c>
      <c r="J237" s="33"/>
      <c r="K237" s="33"/>
      <c r="L237" s="36"/>
    </row>
    <row r="238" spans="1:12" ht="90" x14ac:dyDescent="0.25">
      <c r="A238" s="32" t="s">
        <v>2</v>
      </c>
      <c r="B238" s="18">
        <v>4</v>
      </c>
      <c r="C238" s="32" t="s">
        <v>189</v>
      </c>
      <c r="D238" s="18"/>
      <c r="E238" s="19" t="s">
        <v>549</v>
      </c>
      <c r="F238" s="19" t="s">
        <v>451</v>
      </c>
      <c r="G238" s="238">
        <v>2024</v>
      </c>
      <c r="H238" s="238">
        <v>2024</v>
      </c>
      <c r="I238" s="19" t="s">
        <v>366</v>
      </c>
      <c r="J238" s="19" t="s">
        <v>550</v>
      </c>
      <c r="K238" s="33"/>
      <c r="L238" s="37"/>
    </row>
    <row r="239" spans="1:12" ht="45" x14ac:dyDescent="0.25">
      <c r="A239" s="66" t="s">
        <v>2</v>
      </c>
      <c r="B239" s="16">
        <v>4</v>
      </c>
      <c r="C239" s="32" t="s">
        <v>196</v>
      </c>
      <c r="D239" s="16"/>
      <c r="E239" s="14" t="s">
        <v>551</v>
      </c>
      <c r="F239" s="19" t="s">
        <v>547</v>
      </c>
      <c r="G239" s="238">
        <v>2024</v>
      </c>
      <c r="H239" s="238">
        <v>2024</v>
      </c>
      <c r="I239" s="14" t="s">
        <v>552</v>
      </c>
      <c r="J239" s="44"/>
      <c r="K239" s="74"/>
      <c r="L239" s="75"/>
    </row>
    <row r="240" spans="1:12" ht="45" x14ac:dyDescent="0.25">
      <c r="A240" s="32" t="s">
        <v>2</v>
      </c>
      <c r="B240" s="18">
        <v>4</v>
      </c>
      <c r="C240" s="32" t="s">
        <v>202</v>
      </c>
      <c r="D240" s="18"/>
      <c r="E240" s="19" t="s">
        <v>553</v>
      </c>
      <c r="F240" s="19" t="s">
        <v>547</v>
      </c>
      <c r="G240" s="238">
        <v>2024</v>
      </c>
      <c r="H240" s="238">
        <v>2024</v>
      </c>
      <c r="I240" s="19"/>
      <c r="J240" s="345"/>
      <c r="K240" s="345"/>
      <c r="L240" s="36"/>
    </row>
    <row r="241" spans="1:12" ht="101.25" x14ac:dyDescent="0.25">
      <c r="A241" s="32" t="s">
        <v>2</v>
      </c>
      <c r="B241" s="18">
        <v>4</v>
      </c>
      <c r="C241" s="32" t="s">
        <v>202</v>
      </c>
      <c r="D241" s="18">
        <v>1</v>
      </c>
      <c r="E241" s="19" t="s">
        <v>554</v>
      </c>
      <c r="F241" s="19" t="s">
        <v>547</v>
      </c>
      <c r="G241" s="238">
        <v>2024</v>
      </c>
      <c r="H241" s="238">
        <v>2024</v>
      </c>
      <c r="I241" s="19" t="s">
        <v>555</v>
      </c>
      <c r="J241" s="19" t="s">
        <v>556</v>
      </c>
      <c r="K241" s="33"/>
      <c r="L241" s="36"/>
    </row>
    <row r="242" spans="1:12" ht="56.25" x14ac:dyDescent="0.25">
      <c r="A242" s="32" t="s">
        <v>2</v>
      </c>
      <c r="B242" s="18">
        <v>4</v>
      </c>
      <c r="C242" s="32" t="s">
        <v>202</v>
      </c>
      <c r="D242" s="18">
        <v>2</v>
      </c>
      <c r="E242" s="19" t="s">
        <v>557</v>
      </c>
      <c r="F242" s="19" t="s">
        <v>547</v>
      </c>
      <c r="G242" s="238">
        <v>2024</v>
      </c>
      <c r="H242" s="238">
        <v>2024</v>
      </c>
      <c r="I242" s="19" t="s">
        <v>558</v>
      </c>
      <c r="J242" s="19" t="s">
        <v>559</v>
      </c>
      <c r="K242" s="33"/>
      <c r="L242" s="37"/>
    </row>
    <row r="243" spans="1:12" ht="78.75" x14ac:dyDescent="0.25">
      <c r="A243" s="32" t="s">
        <v>2</v>
      </c>
      <c r="B243" s="18">
        <v>4</v>
      </c>
      <c r="C243" s="32" t="s">
        <v>217</v>
      </c>
      <c r="D243" s="18"/>
      <c r="E243" s="19" t="s">
        <v>560</v>
      </c>
      <c r="F243" s="14" t="s">
        <v>547</v>
      </c>
      <c r="G243" s="238">
        <v>2024</v>
      </c>
      <c r="H243" s="238">
        <v>2024</v>
      </c>
      <c r="I243" s="19" t="s">
        <v>510</v>
      </c>
      <c r="J243" s="19" t="s">
        <v>561</v>
      </c>
      <c r="K243" s="74"/>
      <c r="L243" s="75"/>
    </row>
    <row r="244" spans="1:12" ht="123.75" x14ac:dyDescent="0.25">
      <c r="A244" s="32" t="s">
        <v>2</v>
      </c>
      <c r="B244" s="18">
        <v>4</v>
      </c>
      <c r="C244" s="32" t="s">
        <v>217</v>
      </c>
      <c r="D244" s="18">
        <v>1</v>
      </c>
      <c r="E244" s="19" t="s">
        <v>562</v>
      </c>
      <c r="F244" s="14" t="s">
        <v>471</v>
      </c>
      <c r="G244" s="238">
        <v>2024</v>
      </c>
      <c r="H244" s="238">
        <v>2024</v>
      </c>
      <c r="I244" s="19" t="s">
        <v>563</v>
      </c>
      <c r="J244" s="345" t="s">
        <v>563</v>
      </c>
      <c r="K244" s="345"/>
      <c r="L244" s="36"/>
    </row>
    <row r="245" spans="1:12" ht="101.25" x14ac:dyDescent="0.25">
      <c r="A245" s="32" t="s">
        <v>2</v>
      </c>
      <c r="B245" s="18">
        <v>4</v>
      </c>
      <c r="C245" s="32" t="s">
        <v>217</v>
      </c>
      <c r="D245" s="18">
        <v>2</v>
      </c>
      <c r="E245" s="19" t="s">
        <v>564</v>
      </c>
      <c r="F245" s="14" t="s">
        <v>547</v>
      </c>
      <c r="G245" s="238">
        <v>2024</v>
      </c>
      <c r="H245" s="238">
        <v>2024</v>
      </c>
      <c r="I245" s="19" t="s">
        <v>565</v>
      </c>
      <c r="J245" s="345" t="s">
        <v>565</v>
      </c>
      <c r="K245" s="345"/>
      <c r="L245" s="36"/>
    </row>
    <row r="246" spans="1:12" ht="90" x14ac:dyDescent="0.25">
      <c r="A246" s="32" t="s">
        <v>2</v>
      </c>
      <c r="B246" s="18">
        <v>4</v>
      </c>
      <c r="C246" s="32" t="s">
        <v>217</v>
      </c>
      <c r="D246" s="18">
        <v>3</v>
      </c>
      <c r="E246" s="19" t="s">
        <v>566</v>
      </c>
      <c r="F246" s="14" t="s">
        <v>547</v>
      </c>
      <c r="G246" s="238">
        <v>2024</v>
      </c>
      <c r="H246" s="238">
        <v>2024</v>
      </c>
      <c r="I246" s="19" t="s">
        <v>567</v>
      </c>
      <c r="J246" s="345" t="s">
        <v>567</v>
      </c>
      <c r="K246" s="345"/>
      <c r="L246" s="37"/>
    </row>
    <row r="247" spans="1:12" ht="67.5" x14ac:dyDescent="0.25">
      <c r="A247" s="32" t="s">
        <v>2</v>
      </c>
      <c r="B247" s="18">
        <v>4</v>
      </c>
      <c r="C247" s="32" t="s">
        <v>217</v>
      </c>
      <c r="D247" s="18">
        <v>4</v>
      </c>
      <c r="E247" s="19" t="s">
        <v>414</v>
      </c>
      <c r="F247" s="14" t="s">
        <v>547</v>
      </c>
      <c r="G247" s="238">
        <v>2024</v>
      </c>
      <c r="H247" s="238">
        <v>2024</v>
      </c>
      <c r="I247" s="19" t="s">
        <v>568</v>
      </c>
      <c r="J247" s="345" t="s">
        <v>415</v>
      </c>
      <c r="K247" s="345"/>
      <c r="L247" s="75"/>
    </row>
    <row r="248" spans="1:12" ht="123.75" x14ac:dyDescent="0.25">
      <c r="A248" s="32" t="s">
        <v>2</v>
      </c>
      <c r="B248" s="18">
        <v>4</v>
      </c>
      <c r="C248" s="32" t="s">
        <v>219</v>
      </c>
      <c r="D248" s="76"/>
      <c r="E248" s="19" t="s">
        <v>414</v>
      </c>
      <c r="F248" s="14" t="s">
        <v>471</v>
      </c>
      <c r="G248" s="238">
        <v>2024</v>
      </c>
      <c r="H248" s="238">
        <v>2024</v>
      </c>
      <c r="I248" s="19" t="s">
        <v>415</v>
      </c>
      <c r="J248" s="345" t="s">
        <v>569</v>
      </c>
      <c r="K248" s="345"/>
      <c r="L248" s="36"/>
    </row>
    <row r="249" spans="1:12" ht="56.25" x14ac:dyDescent="0.25">
      <c r="A249" s="32" t="s">
        <v>2</v>
      </c>
      <c r="B249" s="18">
        <v>4</v>
      </c>
      <c r="C249" s="32" t="s">
        <v>237</v>
      </c>
      <c r="D249" s="18"/>
      <c r="E249" s="19" t="s">
        <v>570</v>
      </c>
      <c r="F249" s="14" t="s">
        <v>547</v>
      </c>
      <c r="G249" s="238">
        <v>2024</v>
      </c>
      <c r="H249" s="238">
        <v>2024</v>
      </c>
      <c r="I249" s="19"/>
      <c r="J249" s="33"/>
      <c r="K249" s="33"/>
      <c r="L249" s="36"/>
    </row>
    <row r="250" spans="1:12" ht="112.5" x14ac:dyDescent="0.25">
      <c r="A250" s="32" t="s">
        <v>2</v>
      </c>
      <c r="B250" s="18">
        <v>4</v>
      </c>
      <c r="C250" s="32" t="s">
        <v>237</v>
      </c>
      <c r="D250" s="18">
        <v>1</v>
      </c>
      <c r="E250" s="19" t="s">
        <v>571</v>
      </c>
      <c r="F250" s="14" t="s">
        <v>547</v>
      </c>
      <c r="G250" s="238">
        <v>2024</v>
      </c>
      <c r="H250" s="238">
        <v>2024</v>
      </c>
      <c r="I250" s="19" t="s">
        <v>572</v>
      </c>
      <c r="J250" s="348" t="s">
        <v>573</v>
      </c>
      <c r="K250" s="348"/>
      <c r="L250" s="37"/>
    </row>
    <row r="251" spans="1:12" ht="101.25" x14ac:dyDescent="0.25">
      <c r="A251" s="32" t="s">
        <v>2</v>
      </c>
      <c r="B251" s="18">
        <v>4</v>
      </c>
      <c r="C251" s="32" t="s">
        <v>237</v>
      </c>
      <c r="D251" s="18">
        <v>2</v>
      </c>
      <c r="E251" s="19" t="s">
        <v>574</v>
      </c>
      <c r="F251" s="14" t="s">
        <v>547</v>
      </c>
      <c r="G251" s="238">
        <v>2024</v>
      </c>
      <c r="H251" s="238">
        <v>2024</v>
      </c>
      <c r="I251" s="19" t="s">
        <v>575</v>
      </c>
      <c r="J251" s="345" t="s">
        <v>576</v>
      </c>
      <c r="K251" s="345"/>
      <c r="L251" s="75"/>
    </row>
    <row r="252" spans="1:12" ht="123.75" x14ac:dyDescent="0.25">
      <c r="A252" s="32" t="s">
        <v>2</v>
      </c>
      <c r="B252" s="18">
        <v>4</v>
      </c>
      <c r="C252" s="32" t="s">
        <v>237</v>
      </c>
      <c r="D252" s="18">
        <v>3</v>
      </c>
      <c r="E252" s="19" t="s">
        <v>577</v>
      </c>
      <c r="F252" s="14" t="s">
        <v>471</v>
      </c>
      <c r="G252" s="238">
        <v>2024</v>
      </c>
      <c r="H252" s="238">
        <v>2024</v>
      </c>
      <c r="I252" s="19" t="s">
        <v>578</v>
      </c>
      <c r="J252" s="345"/>
      <c r="K252" s="345"/>
      <c r="L252" s="36"/>
    </row>
    <row r="253" spans="1:12" ht="56.25" x14ac:dyDescent="0.25">
      <c r="A253" s="32" t="s">
        <v>2</v>
      </c>
      <c r="B253" s="18">
        <v>4</v>
      </c>
      <c r="C253" s="18">
        <v>10</v>
      </c>
      <c r="D253" s="18"/>
      <c r="E253" s="19" t="s">
        <v>579</v>
      </c>
      <c r="F253" s="14" t="s">
        <v>547</v>
      </c>
      <c r="G253" s="238">
        <v>2024</v>
      </c>
      <c r="H253" s="238">
        <v>2024</v>
      </c>
      <c r="I253" s="19"/>
      <c r="J253" s="345" t="s">
        <v>580</v>
      </c>
      <c r="K253" s="345"/>
      <c r="L253" s="36"/>
    </row>
    <row r="254" spans="1:12" ht="78.75" x14ac:dyDescent="0.25">
      <c r="A254" s="32" t="s">
        <v>2</v>
      </c>
      <c r="B254" s="18">
        <v>4</v>
      </c>
      <c r="C254" s="18">
        <v>10</v>
      </c>
      <c r="D254" s="18">
        <v>1</v>
      </c>
      <c r="E254" s="19" t="s">
        <v>581</v>
      </c>
      <c r="F254" s="14" t="s">
        <v>547</v>
      </c>
      <c r="G254" s="238">
        <v>2024</v>
      </c>
      <c r="H254" s="238">
        <v>2024</v>
      </c>
      <c r="I254" s="19" t="s">
        <v>433</v>
      </c>
      <c r="J254" s="345" t="s">
        <v>126</v>
      </c>
      <c r="K254" s="345"/>
      <c r="L254" s="37"/>
    </row>
    <row r="255" spans="1:12" ht="123.75" x14ac:dyDescent="0.25">
      <c r="A255" s="32" t="s">
        <v>2</v>
      </c>
      <c r="B255" s="18">
        <v>4</v>
      </c>
      <c r="C255" s="18">
        <v>10</v>
      </c>
      <c r="D255" s="18">
        <v>2</v>
      </c>
      <c r="E255" s="19" t="s">
        <v>582</v>
      </c>
      <c r="F255" s="14" t="s">
        <v>471</v>
      </c>
      <c r="G255" s="238">
        <v>2024</v>
      </c>
      <c r="H255" s="238">
        <v>2024</v>
      </c>
      <c r="I255" s="19" t="s">
        <v>306</v>
      </c>
      <c r="J255" s="345" t="s">
        <v>126</v>
      </c>
      <c r="K255" s="345"/>
      <c r="L255" s="75"/>
    </row>
    <row r="256" spans="1:12" ht="123.75" x14ac:dyDescent="0.25">
      <c r="A256" s="32" t="s">
        <v>2</v>
      </c>
      <c r="B256" s="18">
        <v>4</v>
      </c>
      <c r="C256" s="18">
        <v>10</v>
      </c>
      <c r="D256" s="18">
        <v>3</v>
      </c>
      <c r="E256" s="19" t="s">
        <v>583</v>
      </c>
      <c r="F256" s="14" t="s">
        <v>471</v>
      </c>
      <c r="G256" s="238">
        <v>2024</v>
      </c>
      <c r="H256" s="238">
        <v>2024</v>
      </c>
      <c r="I256" s="19" t="s">
        <v>584</v>
      </c>
      <c r="J256" s="345" t="s">
        <v>585</v>
      </c>
      <c r="K256" s="345"/>
      <c r="L256" s="36"/>
    </row>
    <row r="257" spans="1:12" ht="45" x14ac:dyDescent="0.25">
      <c r="A257" s="32" t="s">
        <v>2</v>
      </c>
      <c r="B257" s="18">
        <v>4</v>
      </c>
      <c r="C257" s="18">
        <v>11</v>
      </c>
      <c r="D257" s="18"/>
      <c r="E257" s="19" t="s">
        <v>586</v>
      </c>
      <c r="F257" s="14" t="s">
        <v>547</v>
      </c>
      <c r="G257" s="238">
        <v>2024</v>
      </c>
      <c r="H257" s="238">
        <v>2024</v>
      </c>
      <c r="I257" s="19" t="s">
        <v>587</v>
      </c>
      <c r="J257" s="345"/>
      <c r="K257" s="345"/>
      <c r="L257" s="36"/>
    </row>
    <row r="258" spans="1:12" ht="45" x14ac:dyDescent="0.25">
      <c r="A258" s="32" t="s">
        <v>2</v>
      </c>
      <c r="B258" s="18">
        <v>4</v>
      </c>
      <c r="C258" s="18">
        <v>12</v>
      </c>
      <c r="D258" s="18"/>
      <c r="E258" s="19" t="s">
        <v>588</v>
      </c>
      <c r="F258" s="14" t="s">
        <v>547</v>
      </c>
      <c r="G258" s="238">
        <v>2024</v>
      </c>
      <c r="H258" s="238">
        <v>2024</v>
      </c>
      <c r="I258" s="19" t="s">
        <v>589</v>
      </c>
      <c r="J258" s="345" t="s">
        <v>126</v>
      </c>
      <c r="K258" s="345"/>
      <c r="L258" s="37"/>
    </row>
    <row r="259" spans="1:12" ht="238.5" customHeight="1" x14ac:dyDescent="0.25">
      <c r="A259" s="32" t="s">
        <v>2</v>
      </c>
      <c r="B259" s="18">
        <v>4</v>
      </c>
      <c r="C259" s="18">
        <v>13</v>
      </c>
      <c r="D259" s="18"/>
      <c r="E259" s="19" t="s">
        <v>590</v>
      </c>
      <c r="F259" s="14" t="s">
        <v>547</v>
      </c>
      <c r="G259" s="238">
        <v>2024</v>
      </c>
      <c r="H259" s="238">
        <v>2024</v>
      </c>
      <c r="I259" s="19" t="s">
        <v>591</v>
      </c>
      <c r="J259" s="44" t="s">
        <v>592</v>
      </c>
      <c r="K259" s="74"/>
      <c r="L259" s="75"/>
    </row>
    <row r="260" spans="1:12" ht="78.75" x14ac:dyDescent="0.25">
      <c r="A260" s="32" t="s">
        <v>2</v>
      </c>
      <c r="B260" s="18">
        <v>5</v>
      </c>
      <c r="C260" s="77"/>
      <c r="D260" s="77"/>
      <c r="E260" s="19" t="s">
        <v>9</v>
      </c>
      <c r="F260" s="14" t="s">
        <v>455</v>
      </c>
      <c r="G260" s="238">
        <v>2024</v>
      </c>
      <c r="H260" s="238">
        <v>2024</v>
      </c>
      <c r="I260" s="19"/>
      <c r="J260" s="345"/>
      <c r="K260" s="345"/>
      <c r="L260" s="36"/>
    </row>
    <row r="261" spans="1:12" ht="78.75" x14ac:dyDescent="0.25">
      <c r="A261" s="32" t="s">
        <v>2</v>
      </c>
      <c r="B261" s="18">
        <v>5</v>
      </c>
      <c r="C261" s="32" t="s">
        <v>2</v>
      </c>
      <c r="D261" s="18"/>
      <c r="E261" s="19" t="s">
        <v>593</v>
      </c>
      <c r="F261" s="14" t="s">
        <v>455</v>
      </c>
      <c r="G261" s="238">
        <v>2024</v>
      </c>
      <c r="H261" s="238">
        <v>2024</v>
      </c>
      <c r="I261" s="19"/>
      <c r="J261" s="33"/>
      <c r="K261" s="33"/>
      <c r="L261" s="36"/>
    </row>
    <row r="262" spans="1:12" ht="78.75" x14ac:dyDescent="0.25">
      <c r="A262" s="32" t="s">
        <v>2</v>
      </c>
      <c r="B262" s="18">
        <v>5</v>
      </c>
      <c r="C262" s="32" t="s">
        <v>2</v>
      </c>
      <c r="D262" s="18" t="s">
        <v>543</v>
      </c>
      <c r="E262" s="19" t="s">
        <v>594</v>
      </c>
      <c r="F262" s="14" t="s">
        <v>455</v>
      </c>
      <c r="G262" s="238">
        <v>2024</v>
      </c>
      <c r="H262" s="238">
        <v>2024</v>
      </c>
      <c r="I262" s="19" t="s">
        <v>595</v>
      </c>
      <c r="J262" s="345" t="s">
        <v>595</v>
      </c>
      <c r="K262" s="345"/>
      <c r="L262" s="37"/>
    </row>
    <row r="263" spans="1:12" ht="78.75" x14ac:dyDescent="0.25">
      <c r="A263" s="32" t="s">
        <v>2</v>
      </c>
      <c r="B263" s="18">
        <v>5</v>
      </c>
      <c r="C263" s="32" t="s">
        <v>171</v>
      </c>
      <c r="D263" s="18"/>
      <c r="E263" s="19" t="s">
        <v>596</v>
      </c>
      <c r="F263" s="14" t="s">
        <v>455</v>
      </c>
      <c r="G263" s="238">
        <v>2024</v>
      </c>
      <c r="H263" s="238">
        <v>2024</v>
      </c>
      <c r="I263" s="19"/>
      <c r="J263" s="74"/>
      <c r="K263" s="74"/>
      <c r="L263" s="75"/>
    </row>
    <row r="264" spans="1:12" ht="78.75" x14ac:dyDescent="0.25">
      <c r="A264" s="32" t="s">
        <v>2</v>
      </c>
      <c r="B264" s="18">
        <v>5</v>
      </c>
      <c r="C264" s="32" t="s">
        <v>171</v>
      </c>
      <c r="D264" s="18">
        <v>1</v>
      </c>
      <c r="E264" s="19" t="s">
        <v>163</v>
      </c>
      <c r="F264" s="14" t="s">
        <v>455</v>
      </c>
      <c r="G264" s="238">
        <v>2024</v>
      </c>
      <c r="H264" s="238">
        <v>2024</v>
      </c>
      <c r="I264" s="19" t="s">
        <v>597</v>
      </c>
      <c r="J264" s="346" t="s">
        <v>324</v>
      </c>
      <c r="K264" s="346"/>
      <c r="L264" s="36"/>
    </row>
    <row r="265" spans="1:12" ht="78.75" x14ac:dyDescent="0.25">
      <c r="A265" s="32" t="s">
        <v>2</v>
      </c>
      <c r="B265" s="18">
        <v>5</v>
      </c>
      <c r="C265" s="32" t="s">
        <v>185</v>
      </c>
      <c r="D265" s="18"/>
      <c r="E265" s="19" t="s">
        <v>598</v>
      </c>
      <c r="F265" s="14" t="s">
        <v>455</v>
      </c>
      <c r="G265" s="238">
        <v>2024</v>
      </c>
      <c r="H265" s="238">
        <v>2024</v>
      </c>
      <c r="I265" s="19"/>
      <c r="J265" s="33"/>
      <c r="K265" s="33"/>
      <c r="L265" s="36"/>
    </row>
    <row r="266" spans="1:12" ht="78.75" x14ac:dyDescent="0.25">
      <c r="A266" s="32" t="s">
        <v>2</v>
      </c>
      <c r="B266" s="18">
        <v>5</v>
      </c>
      <c r="C266" s="32" t="s">
        <v>185</v>
      </c>
      <c r="D266" s="18">
        <v>1</v>
      </c>
      <c r="E266" s="19" t="s">
        <v>163</v>
      </c>
      <c r="F266" s="14" t="s">
        <v>455</v>
      </c>
      <c r="G266" s="238">
        <v>2024</v>
      </c>
      <c r="H266" s="238">
        <v>2024</v>
      </c>
      <c r="I266" s="19" t="s">
        <v>599</v>
      </c>
      <c r="J266" s="346" t="s">
        <v>599</v>
      </c>
      <c r="K266" s="346"/>
      <c r="L266" s="37"/>
    </row>
    <row r="267" spans="1:12" ht="78.75" x14ac:dyDescent="0.25">
      <c r="A267" s="32" t="s">
        <v>2</v>
      </c>
      <c r="B267" s="18">
        <v>5</v>
      </c>
      <c r="C267" s="32" t="s">
        <v>185</v>
      </c>
      <c r="D267" s="18">
        <v>2</v>
      </c>
      <c r="E267" s="19" t="s">
        <v>600</v>
      </c>
      <c r="F267" s="14" t="s">
        <v>455</v>
      </c>
      <c r="G267" s="238">
        <v>2024</v>
      </c>
      <c r="H267" s="238">
        <v>2024</v>
      </c>
      <c r="I267" s="19" t="s">
        <v>600</v>
      </c>
      <c r="J267" s="345" t="s">
        <v>600</v>
      </c>
      <c r="K267" s="345"/>
      <c r="L267" s="75"/>
    </row>
    <row r="268" spans="1:12" ht="78.75" x14ac:dyDescent="0.25">
      <c r="A268" s="32" t="s">
        <v>2</v>
      </c>
      <c r="B268" s="18">
        <v>5</v>
      </c>
      <c r="C268" s="32" t="s">
        <v>185</v>
      </c>
      <c r="D268" s="18">
        <v>3</v>
      </c>
      <c r="E268" s="19" t="s">
        <v>168</v>
      </c>
      <c r="F268" s="14" t="s">
        <v>455</v>
      </c>
      <c r="G268" s="238">
        <v>2024</v>
      </c>
      <c r="H268" s="238">
        <v>2024</v>
      </c>
      <c r="I268" s="19" t="s">
        <v>601</v>
      </c>
      <c r="J268" s="345"/>
      <c r="K268" s="345"/>
      <c r="L268" s="36"/>
    </row>
    <row r="269" spans="1:12" ht="78.75" x14ac:dyDescent="0.25">
      <c r="A269" s="32" t="s">
        <v>2</v>
      </c>
      <c r="B269" s="18">
        <v>5</v>
      </c>
      <c r="C269" s="32" t="s">
        <v>185</v>
      </c>
      <c r="D269" s="18">
        <v>4</v>
      </c>
      <c r="E269" s="19" t="s">
        <v>166</v>
      </c>
      <c r="F269" s="14" t="s">
        <v>455</v>
      </c>
      <c r="G269" s="238">
        <v>2024</v>
      </c>
      <c r="H269" s="238">
        <v>2024</v>
      </c>
      <c r="I269" s="19" t="s">
        <v>454</v>
      </c>
      <c r="J269" s="345"/>
      <c r="K269" s="345"/>
      <c r="L269" s="36"/>
    </row>
    <row r="270" spans="1:12" ht="78.75" x14ac:dyDescent="0.25">
      <c r="A270" s="32" t="s">
        <v>2</v>
      </c>
      <c r="B270" s="18">
        <v>5</v>
      </c>
      <c r="C270" s="32" t="s">
        <v>185</v>
      </c>
      <c r="D270" s="18">
        <v>5</v>
      </c>
      <c r="E270" s="19" t="s">
        <v>226</v>
      </c>
      <c r="F270" s="14" t="s">
        <v>455</v>
      </c>
      <c r="G270" s="238">
        <v>2024</v>
      </c>
      <c r="H270" s="238">
        <v>2024</v>
      </c>
      <c r="I270" s="19" t="s">
        <v>226</v>
      </c>
      <c r="J270" s="33"/>
      <c r="K270" s="33"/>
      <c r="L270" s="37"/>
    </row>
    <row r="271" spans="1:12" ht="78.75" x14ac:dyDescent="0.25">
      <c r="A271" s="32" t="s">
        <v>2</v>
      </c>
      <c r="B271" s="18">
        <v>5</v>
      </c>
      <c r="C271" s="32" t="s">
        <v>189</v>
      </c>
      <c r="D271" s="18"/>
      <c r="E271" s="19" t="s">
        <v>602</v>
      </c>
      <c r="F271" s="14" t="s">
        <v>455</v>
      </c>
      <c r="G271" s="238">
        <v>2024</v>
      </c>
      <c r="H271" s="238">
        <v>2024</v>
      </c>
      <c r="I271" s="19"/>
      <c r="J271" s="74"/>
      <c r="K271" s="74"/>
      <c r="L271" s="75"/>
    </row>
    <row r="272" spans="1:12" ht="78.75" x14ac:dyDescent="0.25">
      <c r="A272" s="32" t="s">
        <v>2</v>
      </c>
      <c r="B272" s="18">
        <v>5</v>
      </c>
      <c r="C272" s="32" t="s">
        <v>189</v>
      </c>
      <c r="D272" s="18">
        <v>1</v>
      </c>
      <c r="E272" s="19" t="s">
        <v>603</v>
      </c>
      <c r="F272" s="14" t="s">
        <v>455</v>
      </c>
      <c r="G272" s="238">
        <v>2024</v>
      </c>
      <c r="H272" s="238">
        <v>2024</v>
      </c>
      <c r="I272" s="19" t="s">
        <v>599</v>
      </c>
      <c r="J272" s="345" t="s">
        <v>599</v>
      </c>
      <c r="K272" s="345"/>
      <c r="L272" s="36"/>
    </row>
    <row r="273" spans="1:12" ht="78.75" x14ac:dyDescent="0.25">
      <c r="A273" s="32" t="s">
        <v>2</v>
      </c>
      <c r="B273" s="18">
        <v>5</v>
      </c>
      <c r="C273" s="32" t="s">
        <v>189</v>
      </c>
      <c r="D273" s="18">
        <v>2</v>
      </c>
      <c r="E273" s="19" t="s">
        <v>604</v>
      </c>
      <c r="F273" s="14" t="s">
        <v>455</v>
      </c>
      <c r="G273" s="238">
        <v>2024</v>
      </c>
      <c r="H273" s="238">
        <v>2024</v>
      </c>
      <c r="I273" s="19" t="s">
        <v>599</v>
      </c>
      <c r="J273" s="346" t="s">
        <v>605</v>
      </c>
      <c r="K273" s="346"/>
      <c r="L273" s="36"/>
    </row>
    <row r="274" spans="1:12" ht="78.75" x14ac:dyDescent="0.25">
      <c r="A274" s="32" t="s">
        <v>2</v>
      </c>
      <c r="B274" s="18">
        <v>5</v>
      </c>
      <c r="C274" s="32" t="s">
        <v>189</v>
      </c>
      <c r="D274" s="78">
        <v>3</v>
      </c>
      <c r="E274" s="19" t="s">
        <v>606</v>
      </c>
      <c r="F274" s="14" t="s">
        <v>455</v>
      </c>
      <c r="G274" s="238">
        <v>2024</v>
      </c>
      <c r="H274" s="238">
        <v>2024</v>
      </c>
      <c r="I274" s="19" t="s">
        <v>607</v>
      </c>
      <c r="J274" s="346" t="s">
        <v>126</v>
      </c>
      <c r="K274" s="346"/>
      <c r="L274" s="37"/>
    </row>
    <row r="275" spans="1:12" ht="78.75" x14ac:dyDescent="0.25">
      <c r="A275" s="32" t="s">
        <v>2</v>
      </c>
      <c r="B275" s="18">
        <v>5</v>
      </c>
      <c r="C275" s="32" t="s">
        <v>189</v>
      </c>
      <c r="D275" s="18">
        <v>4</v>
      </c>
      <c r="E275" s="19" t="s">
        <v>608</v>
      </c>
      <c r="F275" s="14" t="s">
        <v>455</v>
      </c>
      <c r="G275" s="238">
        <v>2024</v>
      </c>
      <c r="H275" s="238">
        <v>2024</v>
      </c>
      <c r="I275" s="19" t="s">
        <v>188</v>
      </c>
      <c r="J275" s="346" t="s">
        <v>188</v>
      </c>
      <c r="K275" s="346"/>
      <c r="L275" s="75"/>
    </row>
    <row r="276" spans="1:12" ht="78.75" x14ac:dyDescent="0.25">
      <c r="A276" s="32" t="s">
        <v>2</v>
      </c>
      <c r="B276" s="18">
        <v>5</v>
      </c>
      <c r="C276" s="32" t="s">
        <v>189</v>
      </c>
      <c r="D276" s="18">
        <v>5</v>
      </c>
      <c r="E276" s="19" t="s">
        <v>609</v>
      </c>
      <c r="F276" s="14" t="s">
        <v>455</v>
      </c>
      <c r="G276" s="238">
        <v>2024</v>
      </c>
      <c r="H276" s="238">
        <v>2024</v>
      </c>
      <c r="I276" s="19" t="s">
        <v>610</v>
      </c>
      <c r="J276" s="345" t="s">
        <v>611</v>
      </c>
      <c r="K276" s="345"/>
      <c r="L276" s="36"/>
    </row>
    <row r="277" spans="1:12" ht="78.75" x14ac:dyDescent="0.25">
      <c r="A277" s="32" t="s">
        <v>2</v>
      </c>
      <c r="B277" s="18">
        <v>5</v>
      </c>
      <c r="C277" s="32" t="s">
        <v>189</v>
      </c>
      <c r="D277" s="18">
        <v>6</v>
      </c>
      <c r="E277" s="19" t="s">
        <v>612</v>
      </c>
      <c r="F277" s="14" t="s">
        <v>455</v>
      </c>
      <c r="G277" s="238">
        <v>2024</v>
      </c>
      <c r="H277" s="238">
        <v>2024</v>
      </c>
      <c r="I277" s="19" t="s">
        <v>599</v>
      </c>
      <c r="J277" s="345" t="s">
        <v>611</v>
      </c>
      <c r="K277" s="345"/>
      <c r="L277" s="36"/>
    </row>
    <row r="278" spans="1:12" ht="78.75" x14ac:dyDescent="0.25">
      <c r="A278" s="32" t="s">
        <v>2</v>
      </c>
      <c r="B278" s="18">
        <v>5</v>
      </c>
      <c r="C278" s="32" t="s">
        <v>189</v>
      </c>
      <c r="D278" s="18">
        <v>7</v>
      </c>
      <c r="E278" s="19" t="s">
        <v>613</v>
      </c>
      <c r="F278" s="14" t="s">
        <v>455</v>
      </c>
      <c r="G278" s="238">
        <v>2024</v>
      </c>
      <c r="H278" s="238">
        <v>2024</v>
      </c>
      <c r="I278" s="19" t="s">
        <v>599</v>
      </c>
      <c r="J278" s="345" t="s">
        <v>611</v>
      </c>
      <c r="K278" s="345"/>
      <c r="L278" s="37"/>
    </row>
    <row r="279" spans="1:12" ht="105.75" customHeight="1" x14ac:dyDescent="0.25">
      <c r="A279" s="32" t="s">
        <v>2</v>
      </c>
      <c r="B279" s="18">
        <v>5</v>
      </c>
      <c r="C279" s="32" t="s">
        <v>189</v>
      </c>
      <c r="D279" s="18">
        <v>8</v>
      </c>
      <c r="E279" s="19" t="s">
        <v>614</v>
      </c>
      <c r="F279" s="14" t="s">
        <v>455</v>
      </c>
      <c r="G279" s="238">
        <v>2024</v>
      </c>
      <c r="H279" s="238">
        <v>2024</v>
      </c>
      <c r="I279" s="19" t="s">
        <v>615</v>
      </c>
      <c r="J279" s="345" t="s">
        <v>616</v>
      </c>
      <c r="K279" s="345"/>
      <c r="L279" s="75"/>
    </row>
    <row r="280" spans="1:12" ht="78.75" x14ac:dyDescent="0.25">
      <c r="A280" s="32" t="s">
        <v>2</v>
      </c>
      <c r="B280" s="18">
        <v>5</v>
      </c>
      <c r="C280" s="32" t="s">
        <v>189</v>
      </c>
      <c r="D280" s="18">
        <v>9</v>
      </c>
      <c r="E280" s="19" t="s">
        <v>617</v>
      </c>
      <c r="F280" s="14" t="s">
        <v>455</v>
      </c>
      <c r="G280" s="238">
        <v>2024</v>
      </c>
      <c r="H280" s="238">
        <v>2024</v>
      </c>
      <c r="I280" s="19" t="s">
        <v>618</v>
      </c>
      <c r="J280" s="345" t="s">
        <v>619</v>
      </c>
      <c r="K280" s="345"/>
      <c r="L280" s="36"/>
    </row>
    <row r="281" spans="1:12" ht="78.75" x14ac:dyDescent="0.25">
      <c r="A281" s="32" t="s">
        <v>2</v>
      </c>
      <c r="B281" s="18">
        <v>5</v>
      </c>
      <c r="C281" s="32" t="s">
        <v>189</v>
      </c>
      <c r="D281" s="78">
        <v>10</v>
      </c>
      <c r="E281" s="19" t="s">
        <v>620</v>
      </c>
      <c r="F281" s="14" t="s">
        <v>455</v>
      </c>
      <c r="G281" s="238">
        <v>2024</v>
      </c>
      <c r="H281" s="238">
        <v>2024</v>
      </c>
      <c r="I281" s="19" t="s">
        <v>621</v>
      </c>
      <c r="J281" s="345" t="s">
        <v>126</v>
      </c>
      <c r="K281" s="345"/>
      <c r="L281" s="36"/>
    </row>
    <row r="282" spans="1:12" ht="101.25" x14ac:dyDescent="0.25">
      <c r="A282" s="32" t="s">
        <v>2</v>
      </c>
      <c r="B282" s="18">
        <v>5</v>
      </c>
      <c r="C282" s="32" t="s">
        <v>189</v>
      </c>
      <c r="D282" s="78">
        <v>11</v>
      </c>
      <c r="E282" s="19" t="s">
        <v>622</v>
      </c>
      <c r="F282" s="14" t="s">
        <v>455</v>
      </c>
      <c r="G282" s="238">
        <v>2024</v>
      </c>
      <c r="H282" s="238">
        <v>2024</v>
      </c>
      <c r="I282" s="19" t="s">
        <v>622</v>
      </c>
      <c r="J282" s="40" t="s">
        <v>623</v>
      </c>
      <c r="K282" s="40"/>
      <c r="L282" s="37"/>
    </row>
    <row r="283" spans="1:12" ht="78.75" x14ac:dyDescent="0.25">
      <c r="A283" s="32" t="s">
        <v>2</v>
      </c>
      <c r="B283" s="78">
        <v>5</v>
      </c>
      <c r="C283" s="32" t="s">
        <v>189</v>
      </c>
      <c r="D283" s="78">
        <v>12</v>
      </c>
      <c r="E283" s="17" t="s">
        <v>624</v>
      </c>
      <c r="F283" s="14" t="s">
        <v>455</v>
      </c>
      <c r="G283" s="238">
        <v>2024</v>
      </c>
      <c r="H283" s="238">
        <v>2024</v>
      </c>
      <c r="I283" s="17" t="s">
        <v>625</v>
      </c>
      <c r="J283" s="51"/>
      <c r="K283" s="74"/>
      <c r="L283" s="75"/>
    </row>
    <row r="284" spans="1:12" ht="105" customHeight="1" x14ac:dyDescent="0.25">
      <c r="A284" s="32" t="s">
        <v>2</v>
      </c>
      <c r="B284" s="78">
        <v>5</v>
      </c>
      <c r="C284" s="32" t="s">
        <v>189</v>
      </c>
      <c r="D284" s="78">
        <v>13</v>
      </c>
      <c r="E284" s="17" t="s">
        <v>626</v>
      </c>
      <c r="F284" s="14" t="s">
        <v>455</v>
      </c>
      <c r="G284" s="238">
        <v>2024</v>
      </c>
      <c r="H284" s="238">
        <v>2024</v>
      </c>
      <c r="I284" s="17" t="s">
        <v>627</v>
      </c>
      <c r="J284" s="345"/>
      <c r="K284" s="345"/>
      <c r="L284" s="36"/>
    </row>
    <row r="285" spans="1:12" ht="78.75" x14ac:dyDescent="0.25">
      <c r="A285" s="32" t="s">
        <v>2</v>
      </c>
      <c r="B285" s="18">
        <v>5</v>
      </c>
      <c r="C285" s="32" t="s">
        <v>196</v>
      </c>
      <c r="D285" s="18"/>
      <c r="E285" s="19" t="s">
        <v>628</v>
      </c>
      <c r="F285" s="14" t="s">
        <v>455</v>
      </c>
      <c r="G285" s="238">
        <v>2024</v>
      </c>
      <c r="H285" s="238">
        <v>2024</v>
      </c>
      <c r="I285" s="19" t="s">
        <v>629</v>
      </c>
      <c r="J285" s="346" t="s">
        <v>630</v>
      </c>
      <c r="K285" s="346"/>
      <c r="L285" s="36"/>
    </row>
    <row r="286" spans="1:12" ht="78.75" x14ac:dyDescent="0.25">
      <c r="A286" s="32" t="s">
        <v>2</v>
      </c>
      <c r="B286" s="18">
        <v>5</v>
      </c>
      <c r="C286" s="32" t="s">
        <v>202</v>
      </c>
      <c r="D286" s="18"/>
      <c r="E286" s="19" t="s">
        <v>631</v>
      </c>
      <c r="F286" s="14" t="s">
        <v>455</v>
      </c>
      <c r="G286" s="238">
        <v>2024</v>
      </c>
      <c r="H286" s="238">
        <v>2024</v>
      </c>
      <c r="I286" s="19" t="s">
        <v>621</v>
      </c>
      <c r="J286" s="345"/>
      <c r="K286" s="345"/>
      <c r="L286" s="37"/>
    </row>
    <row r="287" spans="1:12" ht="78.75" x14ac:dyDescent="0.25">
      <c r="A287" s="32" t="s">
        <v>2</v>
      </c>
      <c r="B287" s="18">
        <v>5</v>
      </c>
      <c r="C287" s="32" t="s">
        <v>217</v>
      </c>
      <c r="D287" s="18"/>
      <c r="E287" s="19" t="s">
        <v>632</v>
      </c>
      <c r="F287" s="14" t="s">
        <v>455</v>
      </c>
      <c r="G287" s="238">
        <v>2024</v>
      </c>
      <c r="H287" s="238">
        <v>2024</v>
      </c>
      <c r="I287" s="19"/>
      <c r="J287" s="347"/>
      <c r="K287" s="347"/>
      <c r="L287" s="75"/>
    </row>
    <row r="288" spans="1:12" ht="78.75" x14ac:dyDescent="0.25">
      <c r="A288" s="32" t="s">
        <v>2</v>
      </c>
      <c r="B288" s="18">
        <v>5</v>
      </c>
      <c r="C288" s="32" t="s">
        <v>217</v>
      </c>
      <c r="D288" s="18">
        <v>1</v>
      </c>
      <c r="E288" s="19" t="s">
        <v>633</v>
      </c>
      <c r="F288" s="14" t="s">
        <v>455</v>
      </c>
      <c r="G288" s="238">
        <v>2024</v>
      </c>
      <c r="H288" s="238">
        <v>2024</v>
      </c>
      <c r="I288" s="19" t="s">
        <v>634</v>
      </c>
      <c r="J288" s="345" t="s">
        <v>635</v>
      </c>
      <c r="K288" s="345"/>
      <c r="L288" s="36"/>
    </row>
    <row r="289" spans="1:12" ht="123.75" x14ac:dyDescent="0.25">
      <c r="A289" s="32" t="s">
        <v>2</v>
      </c>
      <c r="B289" s="18">
        <v>5</v>
      </c>
      <c r="C289" s="32" t="s">
        <v>217</v>
      </c>
      <c r="D289" s="18">
        <v>2</v>
      </c>
      <c r="E289" s="19" t="s">
        <v>636</v>
      </c>
      <c r="F289" s="14" t="s">
        <v>455</v>
      </c>
      <c r="G289" s="238">
        <v>2024</v>
      </c>
      <c r="H289" s="238">
        <v>2024</v>
      </c>
      <c r="I289" s="19" t="s">
        <v>637</v>
      </c>
      <c r="J289" s="345" t="s">
        <v>638</v>
      </c>
      <c r="K289" s="345"/>
      <c r="L289" s="36"/>
    </row>
    <row r="290" spans="1:12" ht="123.75" x14ac:dyDescent="0.25">
      <c r="A290" s="32" t="s">
        <v>2</v>
      </c>
      <c r="B290" s="18">
        <v>5</v>
      </c>
      <c r="C290" s="32" t="s">
        <v>217</v>
      </c>
      <c r="D290" s="18">
        <v>3</v>
      </c>
      <c r="E290" s="19" t="s">
        <v>639</v>
      </c>
      <c r="F290" s="14" t="s">
        <v>455</v>
      </c>
      <c r="G290" s="238">
        <v>2024</v>
      </c>
      <c r="H290" s="238">
        <v>2024</v>
      </c>
      <c r="I290" s="19" t="s">
        <v>640</v>
      </c>
      <c r="J290" s="345" t="s">
        <v>474</v>
      </c>
      <c r="K290" s="345"/>
      <c r="L290" s="37"/>
    </row>
    <row r="291" spans="1:12" ht="135" x14ac:dyDescent="0.25">
      <c r="A291" s="32" t="s">
        <v>2</v>
      </c>
      <c r="B291" s="18">
        <v>5</v>
      </c>
      <c r="C291" s="32" t="s">
        <v>219</v>
      </c>
      <c r="D291" s="18"/>
      <c r="E291" s="19" t="s">
        <v>641</v>
      </c>
      <c r="F291" s="14" t="s">
        <v>455</v>
      </c>
      <c r="G291" s="238">
        <v>2024</v>
      </c>
      <c r="H291" s="238">
        <v>2024</v>
      </c>
      <c r="I291" s="19" t="s">
        <v>642</v>
      </c>
      <c r="J291" s="345" t="s">
        <v>517</v>
      </c>
      <c r="K291" s="345"/>
      <c r="L291" s="75"/>
    </row>
    <row r="292" spans="1:12" ht="101.25" x14ac:dyDescent="0.25">
      <c r="A292" s="32" t="s">
        <v>2</v>
      </c>
      <c r="B292" s="18">
        <v>5</v>
      </c>
      <c r="C292" s="32" t="s">
        <v>237</v>
      </c>
      <c r="D292" s="18"/>
      <c r="E292" s="19" t="s">
        <v>643</v>
      </c>
      <c r="F292" s="14" t="s">
        <v>455</v>
      </c>
      <c r="G292" s="238">
        <v>2024</v>
      </c>
      <c r="H292" s="238">
        <v>2024</v>
      </c>
      <c r="I292" s="19" t="s">
        <v>644</v>
      </c>
      <c r="J292" s="345" t="s">
        <v>126</v>
      </c>
      <c r="K292" s="345"/>
      <c r="L292" s="36"/>
    </row>
    <row r="293" spans="1:12" ht="78.75" x14ac:dyDescent="0.25">
      <c r="A293" s="32" t="s">
        <v>2</v>
      </c>
      <c r="B293" s="18">
        <v>5</v>
      </c>
      <c r="C293" s="18">
        <v>10</v>
      </c>
      <c r="D293" s="18"/>
      <c r="E293" s="19" t="s">
        <v>645</v>
      </c>
      <c r="F293" s="14" t="s">
        <v>455</v>
      </c>
      <c r="G293" s="238">
        <v>2024</v>
      </c>
      <c r="H293" s="238">
        <v>2024</v>
      </c>
      <c r="I293" s="19" t="s">
        <v>646</v>
      </c>
      <c r="J293" s="345" t="s">
        <v>646</v>
      </c>
      <c r="K293" s="345"/>
      <c r="L293" s="36"/>
    </row>
    <row r="294" spans="1:12" ht="77.25" customHeight="1" x14ac:dyDescent="0.25">
      <c r="A294" s="32" t="s">
        <v>2</v>
      </c>
      <c r="B294" s="18">
        <v>5</v>
      </c>
      <c r="C294" s="18">
        <v>11</v>
      </c>
      <c r="D294" s="18"/>
      <c r="E294" s="19" t="s">
        <v>647</v>
      </c>
      <c r="F294" s="14" t="s">
        <v>455</v>
      </c>
      <c r="G294" s="238">
        <v>2024</v>
      </c>
      <c r="H294" s="238">
        <v>2024</v>
      </c>
      <c r="I294" s="19" t="s">
        <v>648</v>
      </c>
      <c r="J294" s="345" t="s">
        <v>648</v>
      </c>
      <c r="K294" s="345"/>
      <c r="L294" s="37"/>
    </row>
    <row r="295" spans="1:12" ht="58.5" customHeight="1" x14ac:dyDescent="0.25">
      <c r="A295" s="32" t="s">
        <v>2</v>
      </c>
      <c r="B295" s="18">
        <v>5</v>
      </c>
      <c r="C295" s="18">
        <v>12</v>
      </c>
      <c r="D295" s="76"/>
      <c r="E295" s="19" t="s">
        <v>649</v>
      </c>
      <c r="F295" s="14" t="s">
        <v>455</v>
      </c>
      <c r="G295" s="238">
        <v>2024</v>
      </c>
      <c r="H295" s="238">
        <v>2024</v>
      </c>
      <c r="I295" s="19" t="s">
        <v>650</v>
      </c>
      <c r="J295" s="33" t="s">
        <v>650</v>
      </c>
      <c r="K295" s="33" t="s">
        <v>650</v>
      </c>
      <c r="L295" s="75"/>
    </row>
    <row r="296" spans="1:12" ht="67.5" customHeight="1" x14ac:dyDescent="0.25">
      <c r="A296" s="32" t="s">
        <v>2</v>
      </c>
      <c r="B296" s="18">
        <v>5</v>
      </c>
      <c r="C296" s="18">
        <v>13</v>
      </c>
      <c r="D296" s="76"/>
      <c r="E296" s="19" t="s">
        <v>651</v>
      </c>
      <c r="F296" s="14" t="s">
        <v>455</v>
      </c>
      <c r="G296" s="238">
        <v>2024</v>
      </c>
      <c r="H296" s="238">
        <v>2024</v>
      </c>
      <c r="I296" s="19" t="s">
        <v>318</v>
      </c>
      <c r="J296" s="33" t="s">
        <v>652</v>
      </c>
      <c r="K296" s="33" t="s">
        <v>318</v>
      </c>
      <c r="L296" s="79"/>
    </row>
    <row r="297" spans="1:12" ht="61.5" customHeight="1" x14ac:dyDescent="0.25">
      <c r="A297" s="32" t="s">
        <v>2</v>
      </c>
      <c r="B297" s="18">
        <v>5</v>
      </c>
      <c r="C297" s="18">
        <v>14</v>
      </c>
      <c r="D297" s="76"/>
      <c r="E297" s="19" t="s">
        <v>653</v>
      </c>
      <c r="F297" s="14" t="s">
        <v>455</v>
      </c>
      <c r="G297" s="238">
        <v>2024</v>
      </c>
      <c r="H297" s="238">
        <v>2024</v>
      </c>
      <c r="I297" s="19" t="s">
        <v>318</v>
      </c>
      <c r="J297" s="33" t="s">
        <v>654</v>
      </c>
      <c r="K297" s="33" t="s">
        <v>318</v>
      </c>
      <c r="L297" s="79"/>
    </row>
    <row r="298" spans="1:12" ht="15" customHeight="1" x14ac:dyDescent="0.25">
      <c r="I298" s="11"/>
    </row>
  </sheetData>
  <mergeCells count="268">
    <mergeCell ref="I1:J1"/>
    <mergeCell ref="A2:K2"/>
    <mergeCell ref="J3:K3"/>
    <mergeCell ref="A4:D4"/>
    <mergeCell ref="E4:E5"/>
    <mergeCell ref="F4:F5"/>
    <mergeCell ref="G4:G5"/>
    <mergeCell ref="H4:H5"/>
    <mergeCell ref="I4:I5"/>
    <mergeCell ref="J4:K5"/>
    <mergeCell ref="L4:L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7"/>
    <mergeCell ref="L6:L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A40:A41"/>
    <mergeCell ref="B40:B41"/>
    <mergeCell ref="C40:C41"/>
    <mergeCell ref="D40:D41"/>
    <mergeCell ref="E40:E41"/>
    <mergeCell ref="I40:I41"/>
    <mergeCell ref="J40:J41"/>
    <mergeCell ref="L40:L41"/>
    <mergeCell ref="J46:K46"/>
    <mergeCell ref="J50:K50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6:K76"/>
    <mergeCell ref="J77:K77"/>
    <mergeCell ref="J78:K78"/>
    <mergeCell ref="J79:K79"/>
    <mergeCell ref="J80:K80"/>
    <mergeCell ref="J82:K82"/>
    <mergeCell ref="J83:K83"/>
    <mergeCell ref="J84:K84"/>
    <mergeCell ref="J85:K85"/>
    <mergeCell ref="J86:K86"/>
    <mergeCell ref="J87:K87"/>
    <mergeCell ref="J91:K91"/>
    <mergeCell ref="J92:K92"/>
    <mergeCell ref="J93:K93"/>
    <mergeCell ref="J94:K94"/>
    <mergeCell ref="J95:K95"/>
    <mergeCell ref="J96:K96"/>
    <mergeCell ref="J97:K97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7:K127"/>
    <mergeCell ref="A132:A133"/>
    <mergeCell ref="B132:B133"/>
    <mergeCell ref="C132:C133"/>
    <mergeCell ref="D132:D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9:K179"/>
    <mergeCell ref="J180:K180"/>
    <mergeCell ref="J181:K181"/>
    <mergeCell ref="J182:K182"/>
    <mergeCell ref="J184:K184"/>
    <mergeCell ref="J185:K185"/>
    <mergeCell ref="J186:K186"/>
    <mergeCell ref="J187:K187"/>
    <mergeCell ref="J189:K189"/>
    <mergeCell ref="J190:K190"/>
    <mergeCell ref="J191:K191"/>
    <mergeCell ref="J192:K192"/>
    <mergeCell ref="A193:A194"/>
    <mergeCell ref="B193:B194"/>
    <mergeCell ref="C193:C194"/>
    <mergeCell ref="D193:D194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2:K232"/>
    <mergeCell ref="J233:K233"/>
    <mergeCell ref="J234:K234"/>
    <mergeCell ref="J235:K235"/>
    <mergeCell ref="J236:K236"/>
    <mergeCell ref="J240:K240"/>
    <mergeCell ref="J244:K244"/>
    <mergeCell ref="J245:K245"/>
    <mergeCell ref="J246:K246"/>
    <mergeCell ref="J247:K247"/>
    <mergeCell ref="J248:K248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60:K260"/>
    <mergeCell ref="J262:K262"/>
    <mergeCell ref="J264:K264"/>
    <mergeCell ref="J266:K266"/>
    <mergeCell ref="J267:K267"/>
    <mergeCell ref="J268:K268"/>
    <mergeCell ref="J269:K269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4:K284"/>
    <mergeCell ref="J291:K291"/>
    <mergeCell ref="J292:K292"/>
    <mergeCell ref="J293:K293"/>
    <mergeCell ref="J294:K294"/>
    <mergeCell ref="J285:K285"/>
    <mergeCell ref="J286:K286"/>
    <mergeCell ref="J287:K287"/>
    <mergeCell ref="J288:K288"/>
    <mergeCell ref="J289:K289"/>
    <mergeCell ref="J290:K290"/>
  </mergeCells>
  <hyperlinks>
    <hyperlink ref="J250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24"/>
  <sheetViews>
    <sheetView zoomScale="110" zoomScaleNormal="110" workbookViewId="0">
      <selection activeCell="N13" sqref="N13"/>
    </sheetView>
  </sheetViews>
  <sheetFormatPr defaultRowHeight="15" x14ac:dyDescent="0.25"/>
  <cols>
    <col min="1" max="1" width="4.42578125" style="81" customWidth="1"/>
    <col min="2" max="2" width="4.28515625" style="81" customWidth="1"/>
    <col min="3" max="3" width="4.7109375" style="81" customWidth="1"/>
    <col min="4" max="4" width="27.85546875" style="81" customWidth="1"/>
    <col min="5" max="5" width="23.5703125" style="81" customWidth="1"/>
    <col min="6" max="6" width="8.140625" style="81" customWidth="1"/>
    <col min="7" max="7" width="11.85546875" style="81" customWidth="1"/>
    <col min="8" max="9" width="8.5703125" style="81" customWidth="1"/>
    <col min="10" max="10" width="8.28515625" style="81" customWidth="1"/>
    <col min="11" max="11" width="7" style="81" customWidth="1"/>
    <col min="12" max="16384" width="9.140625" style="81"/>
  </cols>
  <sheetData>
    <row r="1" spans="1:11" s="93" customFormat="1" ht="14.1" customHeight="1" x14ac:dyDescent="0.2">
      <c r="A1" s="94"/>
      <c r="B1" s="94"/>
      <c r="C1" s="94"/>
      <c r="D1" s="94"/>
      <c r="E1" s="94"/>
      <c r="F1" s="94"/>
      <c r="G1" s="94"/>
      <c r="I1" s="95"/>
      <c r="J1" s="94"/>
      <c r="K1" s="94"/>
    </row>
    <row r="2" spans="1:11" s="93" customFormat="1" ht="14.1" customHeight="1" x14ac:dyDescent="0.2">
      <c r="A2" s="94"/>
      <c r="B2" s="94"/>
      <c r="C2" s="94"/>
      <c r="D2" s="94"/>
      <c r="E2" s="94"/>
      <c r="F2" s="94"/>
      <c r="G2" s="94"/>
      <c r="I2" s="95"/>
      <c r="J2" s="94"/>
      <c r="K2" s="94"/>
    </row>
    <row r="3" spans="1:11" s="93" customFormat="1" ht="14.1" customHeight="1" x14ac:dyDescent="0.2">
      <c r="A3" s="94"/>
      <c r="B3" s="94"/>
      <c r="C3" s="94"/>
      <c r="D3" s="94"/>
      <c r="E3" s="94"/>
      <c r="F3" s="94"/>
      <c r="G3" s="94"/>
      <c r="I3" s="95"/>
      <c r="J3" s="94"/>
      <c r="K3" s="94"/>
    </row>
    <row r="4" spans="1:11" s="93" customFormat="1" ht="14.1" customHeight="1" x14ac:dyDescent="0.2">
      <c r="A4" s="94"/>
      <c r="B4" s="94"/>
      <c r="C4" s="94"/>
      <c r="D4" s="94"/>
      <c r="E4" s="94"/>
      <c r="F4" s="94"/>
      <c r="G4" s="94"/>
      <c r="J4" s="94"/>
      <c r="K4" s="94"/>
    </row>
    <row r="5" spans="1:11" s="93" customFormat="1" ht="14.1" customHeight="1" x14ac:dyDescent="0.2">
      <c r="A5" s="94"/>
      <c r="B5" s="94"/>
      <c r="C5" s="94"/>
      <c r="D5" s="20"/>
      <c r="E5" s="20"/>
      <c r="F5" s="20"/>
      <c r="G5" s="20"/>
      <c r="J5" s="20"/>
      <c r="K5" s="94"/>
    </row>
    <row r="6" spans="1:11" s="93" customFormat="1" ht="14.1" customHeight="1" x14ac:dyDescent="0.2">
      <c r="A6" s="94"/>
      <c r="B6" s="94"/>
      <c r="C6" s="94"/>
      <c r="D6" s="20"/>
      <c r="E6" s="20"/>
      <c r="F6" s="20"/>
      <c r="G6" s="20"/>
      <c r="H6" s="20"/>
      <c r="I6" s="20"/>
      <c r="J6" s="20"/>
      <c r="K6" s="95"/>
    </row>
    <row r="7" spans="1:11" s="93" customFormat="1" ht="14.1" customHeight="1" x14ac:dyDescent="0.2">
      <c r="A7" s="377" t="s">
        <v>683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</row>
    <row r="8" spans="1:11" s="93" customFormat="1" ht="14.1" customHeight="1" x14ac:dyDescent="0.2">
      <c r="A8" s="94"/>
      <c r="B8" s="94"/>
      <c r="C8" s="94"/>
      <c r="D8" s="20"/>
      <c r="E8" s="1" t="s">
        <v>951</v>
      </c>
      <c r="F8" s="20"/>
      <c r="G8" s="20"/>
      <c r="H8" s="20"/>
      <c r="I8" s="20"/>
      <c r="J8" s="20"/>
      <c r="K8" s="20"/>
    </row>
    <row r="9" spans="1:11" ht="60.75" customHeight="1" x14ac:dyDescent="0.25">
      <c r="A9" s="389" t="s">
        <v>0</v>
      </c>
      <c r="B9" s="389"/>
      <c r="C9" s="383" t="s">
        <v>682</v>
      </c>
      <c r="D9" s="383" t="s">
        <v>681</v>
      </c>
      <c r="E9" s="383" t="s">
        <v>680</v>
      </c>
      <c r="F9" s="383" t="s">
        <v>679</v>
      </c>
      <c r="G9" s="383" t="s">
        <v>678</v>
      </c>
      <c r="H9" s="383" t="s">
        <v>677</v>
      </c>
      <c r="I9" s="383" t="s">
        <v>676</v>
      </c>
      <c r="J9" s="383" t="s">
        <v>675</v>
      </c>
      <c r="K9" s="383" t="s">
        <v>674</v>
      </c>
    </row>
    <row r="10" spans="1:11" ht="14.1" customHeight="1" x14ac:dyDescent="0.25">
      <c r="A10" s="15" t="s">
        <v>8</v>
      </c>
      <c r="B10" s="15" t="s">
        <v>1</v>
      </c>
      <c r="C10" s="390"/>
      <c r="D10" s="384" t="s">
        <v>673</v>
      </c>
      <c r="E10" s="384" t="s">
        <v>672</v>
      </c>
      <c r="F10" s="384"/>
      <c r="G10" s="384"/>
      <c r="H10" s="384"/>
      <c r="I10" s="384"/>
      <c r="J10" s="384"/>
      <c r="K10" s="384"/>
    </row>
    <row r="11" spans="1:11" ht="14.1" customHeight="1" x14ac:dyDescent="0.25">
      <c r="A11" s="88" t="s">
        <v>2</v>
      </c>
      <c r="B11" s="15">
        <v>1</v>
      </c>
      <c r="C11" s="15"/>
      <c r="D11" s="385" t="s">
        <v>7</v>
      </c>
      <c r="E11" s="385"/>
      <c r="F11" s="385"/>
      <c r="G11" s="385"/>
      <c r="H11" s="385"/>
      <c r="I11" s="385"/>
      <c r="J11" s="385"/>
      <c r="K11" s="385"/>
    </row>
    <row r="12" spans="1:11" ht="36" customHeight="1" x14ac:dyDescent="0.25">
      <c r="A12" s="379" t="s">
        <v>2</v>
      </c>
      <c r="B12" s="379" t="s">
        <v>214</v>
      </c>
      <c r="C12" s="379" t="s">
        <v>658</v>
      </c>
      <c r="D12" s="381" t="s">
        <v>671</v>
      </c>
      <c r="E12" s="84" t="s">
        <v>670</v>
      </c>
      <c r="F12" s="89" t="s">
        <v>666</v>
      </c>
      <c r="G12" s="172">
        <v>967</v>
      </c>
      <c r="H12" s="172">
        <v>967</v>
      </c>
      <c r="I12" s="172">
        <v>851</v>
      </c>
      <c r="J12" s="82">
        <f>I12/G12*100</f>
        <v>88.004136504653559</v>
      </c>
      <c r="K12" s="91">
        <f>I12/H12*100</f>
        <v>88.004136504653559</v>
      </c>
    </row>
    <row r="13" spans="1:11" ht="36" customHeight="1" x14ac:dyDescent="0.25">
      <c r="A13" s="388"/>
      <c r="B13" s="388" t="s">
        <v>214</v>
      </c>
      <c r="C13" s="388"/>
      <c r="D13" s="381" t="s">
        <v>669</v>
      </c>
      <c r="E13" s="84" t="s">
        <v>655</v>
      </c>
      <c r="F13" s="89" t="s">
        <v>3</v>
      </c>
      <c r="G13" s="92">
        <f>'форма 1'!L32+'форма 1'!L34+'форма 1'!L40</f>
        <v>49290.125</v>
      </c>
      <c r="H13" s="92">
        <f>'форма 1'!M32+'форма 1'!M34+'форма 1'!M40</f>
        <v>55760.923000000003</v>
      </c>
      <c r="I13" s="92">
        <f>'форма 1'!N32+'форма 1'!N34+'форма 1'!N40</f>
        <v>55760.923000000003</v>
      </c>
      <c r="J13" s="82">
        <f>I13/G13*100</f>
        <v>113.12798050319411</v>
      </c>
      <c r="K13" s="82">
        <f>I13/H13*100</f>
        <v>100</v>
      </c>
    </row>
    <row r="14" spans="1:11" x14ac:dyDescent="0.25">
      <c r="A14" s="88" t="s">
        <v>2</v>
      </c>
      <c r="B14" s="90">
        <v>2</v>
      </c>
      <c r="C14" s="90"/>
      <c r="D14" s="378" t="s">
        <v>5</v>
      </c>
      <c r="E14" s="378"/>
      <c r="F14" s="378"/>
      <c r="G14" s="378"/>
      <c r="H14" s="378"/>
      <c r="I14" s="378"/>
      <c r="J14" s="378"/>
      <c r="K14" s="378"/>
    </row>
    <row r="15" spans="1:11" ht="13.5" customHeight="1" x14ac:dyDescent="0.25">
      <c r="A15" s="379" t="s">
        <v>2</v>
      </c>
      <c r="B15" s="379" t="s">
        <v>668</v>
      </c>
      <c r="C15" s="379" t="s">
        <v>658</v>
      </c>
      <c r="D15" s="381" t="s">
        <v>667</v>
      </c>
      <c r="E15" s="84" t="s">
        <v>660</v>
      </c>
      <c r="F15" s="89" t="s">
        <v>666</v>
      </c>
      <c r="G15" s="172">
        <v>2493</v>
      </c>
      <c r="H15" s="172">
        <v>2411</v>
      </c>
      <c r="I15" s="172">
        <v>2411</v>
      </c>
      <c r="J15" s="82">
        <f>I15/G15*100</f>
        <v>96.710790212595271</v>
      </c>
      <c r="K15" s="82">
        <f>I15/H15*100</f>
        <v>100</v>
      </c>
    </row>
    <row r="16" spans="1:11" ht="91.5" customHeight="1" x14ac:dyDescent="0.25">
      <c r="A16" s="380"/>
      <c r="B16" s="380"/>
      <c r="C16" s="380"/>
      <c r="D16" s="382"/>
      <c r="E16" s="84" t="s">
        <v>665</v>
      </c>
      <c r="F16" s="89" t="s">
        <v>3</v>
      </c>
      <c r="G16" s="83">
        <f>'форма 1'!L78+'форма 1'!L82+'форма 1'!L84</f>
        <v>424732.93099999998</v>
      </c>
      <c r="H16" s="83">
        <f>'форма 1'!M78+'форма 1'!M82+'форма 1'!M84</f>
        <v>491440.57199999999</v>
      </c>
      <c r="I16" s="83">
        <f>'форма 1'!N78+'форма 1'!N82+'форма 1'!N84</f>
        <v>491418.87199999997</v>
      </c>
      <c r="J16" s="82">
        <f>I16/G16*100</f>
        <v>115.70067591486095</v>
      </c>
      <c r="K16" s="82">
        <f>I16/H16*100</f>
        <v>99.995584410153256</v>
      </c>
    </row>
    <row r="17" spans="1:11" x14ac:dyDescent="0.25">
      <c r="A17" s="88" t="s">
        <v>2</v>
      </c>
      <c r="B17" s="90">
        <v>3</v>
      </c>
      <c r="C17" s="90"/>
      <c r="D17" s="378" t="s">
        <v>6</v>
      </c>
      <c r="E17" s="378"/>
      <c r="F17" s="378"/>
      <c r="G17" s="378"/>
      <c r="H17" s="378"/>
      <c r="I17" s="378"/>
      <c r="J17" s="378"/>
      <c r="K17" s="378"/>
    </row>
    <row r="18" spans="1:11" x14ac:dyDescent="0.25">
      <c r="A18" s="379" t="s">
        <v>2</v>
      </c>
      <c r="B18" s="379" t="s">
        <v>662</v>
      </c>
      <c r="C18" s="379" t="s">
        <v>664</v>
      </c>
      <c r="D18" s="381" t="s">
        <v>663</v>
      </c>
      <c r="E18" s="84" t="s">
        <v>660</v>
      </c>
      <c r="F18" s="89" t="s">
        <v>659</v>
      </c>
      <c r="G18" s="82">
        <v>243196.9</v>
      </c>
      <c r="H18" s="82">
        <v>243196.9</v>
      </c>
      <c r="I18" s="82">
        <v>220675.8</v>
      </c>
      <c r="J18" s="82">
        <f>I18/G18*100</f>
        <v>90.739561236183519</v>
      </c>
      <c r="K18" s="82">
        <f>I18/H18*100</f>
        <v>90.739561236183519</v>
      </c>
    </row>
    <row r="19" spans="1:11" ht="68.25" customHeight="1" x14ac:dyDescent="0.25">
      <c r="A19" s="380"/>
      <c r="B19" s="380"/>
      <c r="C19" s="380"/>
      <c r="D19" s="382"/>
      <c r="E19" s="84" t="s">
        <v>655</v>
      </c>
      <c r="F19" s="89" t="s">
        <v>3</v>
      </c>
      <c r="G19" s="83">
        <f>'форма 1'!L166+'форма 1'!L170+'форма 1'!L172</f>
        <v>34145.300000000003</v>
      </c>
      <c r="H19" s="83">
        <f>'форма 1'!M166+'форма 1'!M170+'форма 1'!M172</f>
        <v>36240.262999999999</v>
      </c>
      <c r="I19" s="83">
        <f>'форма 1'!N166+'форма 1'!N170+'форма 1'!N172</f>
        <v>36240.262999999999</v>
      </c>
      <c r="J19" s="82">
        <f>I19/G19*100</f>
        <v>106.13543591650973</v>
      </c>
      <c r="K19" s="82">
        <f>I19/H19*100</f>
        <v>100</v>
      </c>
    </row>
    <row r="20" spans="1:11" x14ac:dyDescent="0.25">
      <c r="A20" s="379" t="s">
        <v>2</v>
      </c>
      <c r="B20" s="379" t="s">
        <v>662</v>
      </c>
      <c r="C20" s="379" t="s">
        <v>658</v>
      </c>
      <c r="D20" s="381" t="s">
        <v>661</v>
      </c>
      <c r="E20" s="84" t="s">
        <v>660</v>
      </c>
      <c r="F20" s="89" t="s">
        <v>659</v>
      </c>
      <c r="G20" s="82">
        <v>178000</v>
      </c>
      <c r="H20" s="82">
        <v>178000</v>
      </c>
      <c r="I20" s="82">
        <v>170475</v>
      </c>
      <c r="J20" s="82">
        <f>I20/G20*100</f>
        <v>95.772471910112358</v>
      </c>
      <c r="K20" s="82">
        <f>I20/H20*100</f>
        <v>95.772471910112358</v>
      </c>
    </row>
    <row r="21" spans="1:11" ht="33.75" customHeight="1" x14ac:dyDescent="0.25">
      <c r="A21" s="380"/>
      <c r="B21" s="380"/>
      <c r="C21" s="380"/>
      <c r="D21" s="382"/>
      <c r="E21" s="84" t="s">
        <v>655</v>
      </c>
      <c r="F21" s="89" t="s">
        <v>3</v>
      </c>
      <c r="G21" s="83">
        <f>'форма 1'!L178</f>
        <v>10937.3</v>
      </c>
      <c r="H21" s="83">
        <f>'форма 1'!M178</f>
        <v>11205.1</v>
      </c>
      <c r="I21" s="83">
        <f>'форма 1'!N178</f>
        <v>11205.1</v>
      </c>
      <c r="J21" s="82">
        <f>I21/G21*100</f>
        <v>102.44850191546359</v>
      </c>
      <c r="K21" s="82">
        <f>I21/H21*100</f>
        <v>100</v>
      </c>
    </row>
    <row r="22" spans="1:11" ht="15" customHeight="1" x14ac:dyDescent="0.25">
      <c r="A22" s="88" t="s">
        <v>2</v>
      </c>
      <c r="B22" s="88" t="s">
        <v>4</v>
      </c>
      <c r="C22" s="88"/>
      <c r="D22" s="378" t="s">
        <v>9</v>
      </c>
      <c r="E22" s="378"/>
      <c r="F22" s="378"/>
      <c r="G22" s="378"/>
      <c r="H22" s="378"/>
      <c r="I22" s="378"/>
      <c r="J22" s="378"/>
      <c r="K22" s="378"/>
    </row>
    <row r="23" spans="1:11" x14ac:dyDescent="0.25">
      <c r="A23" s="379" t="s">
        <v>2</v>
      </c>
      <c r="B23" s="379" t="s">
        <v>4</v>
      </c>
      <c r="C23" s="379" t="s">
        <v>658</v>
      </c>
      <c r="D23" s="386" t="s">
        <v>657</v>
      </c>
      <c r="E23" s="87" t="s">
        <v>656</v>
      </c>
      <c r="F23" s="86" t="s">
        <v>893</v>
      </c>
      <c r="G23" s="85">
        <v>38</v>
      </c>
      <c r="H23" s="85">
        <v>38</v>
      </c>
      <c r="I23" s="85">
        <v>38</v>
      </c>
      <c r="J23" s="82">
        <f>I23/G23*100</f>
        <v>100</v>
      </c>
      <c r="K23" s="82">
        <f>I23/H23*100</f>
        <v>100</v>
      </c>
    </row>
    <row r="24" spans="1:11" ht="48" customHeight="1" x14ac:dyDescent="0.25">
      <c r="A24" s="380"/>
      <c r="B24" s="380"/>
      <c r="C24" s="380"/>
      <c r="D24" s="387"/>
      <c r="E24" s="84" t="s">
        <v>655</v>
      </c>
      <c r="F24" s="82" t="s">
        <v>3</v>
      </c>
      <c r="G24" s="83">
        <f>'форма 1'!L234</f>
        <v>2505.5</v>
      </c>
      <c r="H24" s="83">
        <f>'форма 1'!M234</f>
        <v>2651.2660000000001</v>
      </c>
      <c r="I24" s="83">
        <f>'форма 1'!N234</f>
        <v>2651.2660000000001</v>
      </c>
      <c r="J24" s="82">
        <f>I24/G24*100</f>
        <v>105.81784075034923</v>
      </c>
      <c r="K24" s="82">
        <f>I24/H24*100</f>
        <v>100</v>
      </c>
    </row>
  </sheetData>
  <mergeCells count="35">
    <mergeCell ref="I9:I10"/>
    <mergeCell ref="J9:J10"/>
    <mergeCell ref="A12:A13"/>
    <mergeCell ref="B12:B13"/>
    <mergeCell ref="C12:C13"/>
    <mergeCell ref="D12:D13"/>
    <mergeCell ref="A9:B9"/>
    <mergeCell ref="C9:C10"/>
    <mergeCell ref="D9:D10"/>
    <mergeCell ref="A23:A24"/>
    <mergeCell ref="B23:B24"/>
    <mergeCell ref="C23:C24"/>
    <mergeCell ref="D23:D24"/>
    <mergeCell ref="A18:A19"/>
    <mergeCell ref="B18:B19"/>
    <mergeCell ref="C18:C19"/>
    <mergeCell ref="D18:D19"/>
    <mergeCell ref="A20:A21"/>
    <mergeCell ref="B20:B21"/>
    <mergeCell ref="A7:K7"/>
    <mergeCell ref="D22:K22"/>
    <mergeCell ref="C20:C21"/>
    <mergeCell ref="D20:D21"/>
    <mergeCell ref="D14:K14"/>
    <mergeCell ref="A15:A16"/>
    <mergeCell ref="B15:B16"/>
    <mergeCell ref="C15:C16"/>
    <mergeCell ref="D15:D16"/>
    <mergeCell ref="D17:K17"/>
    <mergeCell ref="K9:K10"/>
    <mergeCell ref="D11:K11"/>
    <mergeCell ref="E9:E10"/>
    <mergeCell ref="F9:F10"/>
    <mergeCell ref="G9:G10"/>
    <mergeCell ref="H9:H10"/>
  </mergeCells>
  <pageMargins left="0.59055118110236227" right="0.59055118110236227" top="0.78740157480314965" bottom="0.78740157480314965" header="0.31496062992125984" footer="0.31496062992125984"/>
  <pageSetup paperSize="9" fitToHeight="0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zoomScaleNormal="100" workbookViewId="0">
      <selection activeCell="E2" sqref="E2"/>
    </sheetView>
  </sheetViews>
  <sheetFormatPr defaultRowHeight="15" x14ac:dyDescent="0.25"/>
  <cols>
    <col min="1" max="1" width="8.140625" style="12" customWidth="1"/>
    <col min="2" max="3" width="9.140625" style="12"/>
    <col min="4" max="4" width="43.7109375" style="12" customWidth="1"/>
    <col min="5" max="11" width="9.140625" style="12"/>
    <col min="12" max="12" width="23.7109375" style="12" customWidth="1"/>
    <col min="13" max="16384" width="9.140625" style="12"/>
  </cols>
  <sheetData>
    <row r="1" spans="1:13" x14ac:dyDescent="0.25">
      <c r="A1" s="197"/>
      <c r="B1" s="398" t="s">
        <v>24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</row>
    <row r="2" spans="1:13" x14ac:dyDescent="0.25">
      <c r="A2" s="197"/>
      <c r="B2" s="199"/>
      <c r="C2" s="199"/>
      <c r="D2" s="199"/>
      <c r="E2" s="199" t="s">
        <v>904</v>
      </c>
      <c r="F2" s="199"/>
      <c r="G2" s="199"/>
      <c r="H2" s="199"/>
      <c r="I2" s="199"/>
      <c r="J2" s="199"/>
      <c r="K2" s="199"/>
      <c r="L2" s="199"/>
    </row>
    <row r="3" spans="1:13" ht="34.5" customHeight="1" x14ac:dyDescent="0.25">
      <c r="A3" s="399" t="s">
        <v>0</v>
      </c>
      <c r="B3" s="400"/>
      <c r="C3" s="259" t="s">
        <v>25</v>
      </c>
      <c r="D3" s="259" t="s">
        <v>26</v>
      </c>
      <c r="E3" s="259" t="s">
        <v>27</v>
      </c>
      <c r="F3" s="397" t="s">
        <v>28</v>
      </c>
      <c r="G3" s="397"/>
      <c r="H3" s="397"/>
      <c r="I3" s="397" t="s">
        <v>29</v>
      </c>
      <c r="J3" s="397" t="s">
        <v>30</v>
      </c>
      <c r="K3" s="397" t="s">
        <v>31</v>
      </c>
      <c r="L3" s="397" t="s">
        <v>32</v>
      </c>
    </row>
    <row r="4" spans="1:13" x14ac:dyDescent="0.25">
      <c r="A4" s="400"/>
      <c r="B4" s="400"/>
      <c r="C4" s="259"/>
      <c r="D4" s="259"/>
      <c r="E4" s="259"/>
      <c r="F4" s="397" t="s">
        <v>33</v>
      </c>
      <c r="G4" s="397" t="s">
        <v>34</v>
      </c>
      <c r="H4" s="397" t="s">
        <v>35</v>
      </c>
      <c r="I4" s="397"/>
      <c r="J4" s="397"/>
      <c r="K4" s="397"/>
      <c r="L4" s="397"/>
    </row>
    <row r="5" spans="1:13" ht="57.75" customHeight="1" x14ac:dyDescent="0.25">
      <c r="A5" s="100" t="s">
        <v>8</v>
      </c>
      <c r="B5" s="100" t="s">
        <v>1</v>
      </c>
      <c r="C5" s="259"/>
      <c r="D5" s="259"/>
      <c r="E5" s="259"/>
      <c r="F5" s="397"/>
      <c r="G5" s="397"/>
      <c r="H5" s="397"/>
      <c r="I5" s="397"/>
      <c r="J5" s="397"/>
      <c r="K5" s="397"/>
      <c r="L5" s="397"/>
    </row>
    <row r="6" spans="1:13" ht="26.25" customHeight="1" x14ac:dyDescent="0.25">
      <c r="A6" s="100"/>
      <c r="B6" s="100"/>
      <c r="C6" s="173"/>
      <c r="D6" s="173"/>
      <c r="E6" s="173"/>
      <c r="F6" s="200"/>
      <c r="G6" s="200"/>
      <c r="H6" s="200"/>
      <c r="I6" s="200"/>
      <c r="J6" s="200"/>
      <c r="K6" s="200"/>
      <c r="L6" s="200"/>
    </row>
    <row r="7" spans="1:13" ht="119.25" customHeight="1" x14ac:dyDescent="0.25">
      <c r="A7" s="196">
        <v>1</v>
      </c>
      <c r="B7" s="196">
        <v>1</v>
      </c>
      <c r="C7" s="196">
        <v>1</v>
      </c>
      <c r="D7" s="201" t="s">
        <v>36</v>
      </c>
      <c r="E7" s="196" t="s">
        <v>37</v>
      </c>
      <c r="F7" s="196">
        <v>92</v>
      </c>
      <c r="G7" s="196">
        <v>90</v>
      </c>
      <c r="H7" s="196">
        <v>87</v>
      </c>
      <c r="I7" s="196">
        <f>H7-G7</f>
        <v>-3</v>
      </c>
      <c r="J7" s="202">
        <f>H7/G7</f>
        <v>0.96666666666666667</v>
      </c>
      <c r="K7" s="202">
        <f>H7/F7</f>
        <v>0.94565217391304346</v>
      </c>
      <c r="L7" s="203" t="s">
        <v>908</v>
      </c>
      <c r="M7" s="12" t="s">
        <v>126</v>
      </c>
    </row>
    <row r="8" spans="1:13" ht="45" x14ac:dyDescent="0.25">
      <c r="A8" s="196">
        <v>1</v>
      </c>
      <c r="B8" s="196">
        <v>1</v>
      </c>
      <c r="C8" s="196">
        <v>2</v>
      </c>
      <c r="D8" s="201" t="s">
        <v>38</v>
      </c>
      <c r="E8" s="196" t="s">
        <v>37</v>
      </c>
      <c r="F8" s="196">
        <v>12.5</v>
      </c>
      <c r="G8" s="196">
        <v>8</v>
      </c>
      <c r="H8" s="196">
        <v>12.9</v>
      </c>
      <c r="I8" s="196">
        <f t="shared" ref="I8:I76" si="0">H8-G8</f>
        <v>4.9000000000000004</v>
      </c>
      <c r="J8" s="202">
        <f t="shared" ref="J8:J33" si="1">H8/G8</f>
        <v>1.6125</v>
      </c>
      <c r="K8" s="202">
        <f t="shared" ref="K8:K76" si="2">H8/F8</f>
        <v>1.032</v>
      </c>
      <c r="L8" s="203" t="s">
        <v>132</v>
      </c>
    </row>
    <row r="9" spans="1:13" ht="67.5" x14ac:dyDescent="0.25">
      <c r="A9" s="196">
        <v>1</v>
      </c>
      <c r="B9" s="196">
        <v>1</v>
      </c>
      <c r="C9" s="196">
        <v>3</v>
      </c>
      <c r="D9" s="201" t="s">
        <v>39</v>
      </c>
      <c r="E9" s="204" t="s">
        <v>37</v>
      </c>
      <c r="F9" s="196">
        <v>100</v>
      </c>
      <c r="G9" s="196">
        <v>90</v>
      </c>
      <c r="H9" s="196">
        <v>100</v>
      </c>
      <c r="I9" s="196">
        <f t="shared" si="0"/>
        <v>10</v>
      </c>
      <c r="J9" s="202">
        <f t="shared" si="1"/>
        <v>1.1111111111111112</v>
      </c>
      <c r="K9" s="202">
        <f t="shared" si="2"/>
        <v>1</v>
      </c>
      <c r="L9" s="203"/>
    </row>
    <row r="10" spans="1:13" ht="33.75" x14ac:dyDescent="0.25">
      <c r="A10" s="196">
        <v>1</v>
      </c>
      <c r="B10" s="196">
        <v>1</v>
      </c>
      <c r="C10" s="196">
        <v>4</v>
      </c>
      <c r="D10" s="205" t="s">
        <v>40</v>
      </c>
      <c r="E10" s="204" t="s">
        <v>37</v>
      </c>
      <c r="F10" s="196">
        <v>55.7</v>
      </c>
      <c r="G10" s="196">
        <v>10</v>
      </c>
      <c r="H10" s="196">
        <v>53</v>
      </c>
      <c r="I10" s="196">
        <f t="shared" si="0"/>
        <v>43</v>
      </c>
      <c r="J10" s="202">
        <f t="shared" si="1"/>
        <v>5.3</v>
      </c>
      <c r="K10" s="202">
        <f t="shared" si="2"/>
        <v>0.95152603231597843</v>
      </c>
      <c r="L10" s="206"/>
    </row>
    <row r="11" spans="1:13" ht="72.75" customHeight="1" x14ac:dyDescent="0.25">
      <c r="A11" s="196">
        <v>1</v>
      </c>
      <c r="B11" s="196">
        <v>1</v>
      </c>
      <c r="C11" s="196">
        <v>5</v>
      </c>
      <c r="D11" s="205" t="s">
        <v>41</v>
      </c>
      <c r="E11" s="204" t="s">
        <v>37</v>
      </c>
      <c r="F11" s="196">
        <v>80</v>
      </c>
      <c r="G11" s="196">
        <v>100</v>
      </c>
      <c r="H11" s="196">
        <v>85</v>
      </c>
      <c r="I11" s="196">
        <f t="shared" si="0"/>
        <v>-15</v>
      </c>
      <c r="J11" s="202">
        <f t="shared" si="1"/>
        <v>0.85</v>
      </c>
      <c r="K11" s="202">
        <f t="shared" si="2"/>
        <v>1.0625</v>
      </c>
      <c r="L11" s="206" t="s">
        <v>137</v>
      </c>
    </row>
    <row r="12" spans="1:13" ht="83.25" customHeight="1" x14ac:dyDescent="0.25">
      <c r="A12" s="204">
        <v>1</v>
      </c>
      <c r="B12" s="204">
        <v>1</v>
      </c>
      <c r="C12" s="204">
        <v>6</v>
      </c>
      <c r="D12" s="205" t="s">
        <v>42</v>
      </c>
      <c r="E12" s="204" t="s">
        <v>37</v>
      </c>
      <c r="F12" s="196">
        <v>100</v>
      </c>
      <c r="G12" s="196">
        <v>100</v>
      </c>
      <c r="H12" s="196">
        <v>100</v>
      </c>
      <c r="I12" s="196">
        <f t="shared" si="0"/>
        <v>0</v>
      </c>
      <c r="J12" s="202">
        <f t="shared" si="1"/>
        <v>1</v>
      </c>
      <c r="K12" s="202">
        <f t="shared" si="2"/>
        <v>1</v>
      </c>
      <c r="L12" s="206" t="s">
        <v>118</v>
      </c>
    </row>
    <row r="13" spans="1:13" ht="60.75" customHeight="1" x14ac:dyDescent="0.25">
      <c r="A13" s="204">
        <v>1</v>
      </c>
      <c r="B13" s="204">
        <v>1</v>
      </c>
      <c r="C13" s="204">
        <v>7</v>
      </c>
      <c r="D13" s="205" t="s">
        <v>43</v>
      </c>
      <c r="E13" s="204" t="s">
        <v>37</v>
      </c>
      <c r="F13" s="196">
        <v>0</v>
      </c>
      <c r="G13" s="196">
        <v>0</v>
      </c>
      <c r="H13" s="196">
        <v>0</v>
      </c>
      <c r="I13" s="196">
        <f t="shared" si="0"/>
        <v>0</v>
      </c>
      <c r="J13" s="202">
        <v>0</v>
      </c>
      <c r="K13" s="202">
        <v>0</v>
      </c>
      <c r="L13" s="207"/>
    </row>
    <row r="14" spans="1:13" ht="35.25" customHeight="1" x14ac:dyDescent="0.25">
      <c r="A14" s="204">
        <v>1</v>
      </c>
      <c r="B14" s="204">
        <v>1</v>
      </c>
      <c r="C14" s="204">
        <v>8</v>
      </c>
      <c r="D14" s="205" t="s">
        <v>44</v>
      </c>
      <c r="E14" s="204" t="s">
        <v>45</v>
      </c>
      <c r="F14" s="196">
        <v>32895</v>
      </c>
      <c r="G14" s="196">
        <v>33931</v>
      </c>
      <c r="H14" s="208">
        <v>36438</v>
      </c>
      <c r="I14" s="196">
        <f t="shared" si="0"/>
        <v>2507</v>
      </c>
      <c r="J14" s="202">
        <f t="shared" si="1"/>
        <v>1.0738852376882497</v>
      </c>
      <c r="K14" s="202">
        <f t="shared" si="2"/>
        <v>1.1077063383492931</v>
      </c>
      <c r="L14" s="201" t="s">
        <v>143</v>
      </c>
    </row>
    <row r="15" spans="1:13" ht="33.75" x14ac:dyDescent="0.25">
      <c r="A15" s="204">
        <v>1</v>
      </c>
      <c r="B15" s="204">
        <v>1</v>
      </c>
      <c r="C15" s="204">
        <v>9</v>
      </c>
      <c r="D15" s="205" t="s">
        <v>46</v>
      </c>
      <c r="E15" s="204" t="s">
        <v>37</v>
      </c>
      <c r="F15" s="196">
        <v>100</v>
      </c>
      <c r="G15" s="196">
        <v>100</v>
      </c>
      <c r="H15" s="196">
        <v>100</v>
      </c>
      <c r="I15" s="196">
        <f t="shared" si="0"/>
        <v>0</v>
      </c>
      <c r="J15" s="202">
        <f t="shared" si="1"/>
        <v>1</v>
      </c>
      <c r="K15" s="202">
        <f t="shared" si="2"/>
        <v>1</v>
      </c>
      <c r="L15" s="207"/>
    </row>
    <row r="16" spans="1:13" ht="93" customHeight="1" x14ac:dyDescent="0.25">
      <c r="A16" s="204">
        <v>1</v>
      </c>
      <c r="B16" s="204">
        <v>1</v>
      </c>
      <c r="C16" s="204">
        <v>10</v>
      </c>
      <c r="D16" s="205" t="s">
        <v>47</v>
      </c>
      <c r="E16" s="204" t="s">
        <v>37</v>
      </c>
      <c r="F16" s="196">
        <v>95</v>
      </c>
      <c r="G16" s="196">
        <v>95</v>
      </c>
      <c r="H16" s="196">
        <v>95</v>
      </c>
      <c r="I16" s="196">
        <f t="shared" si="0"/>
        <v>0</v>
      </c>
      <c r="J16" s="202">
        <f t="shared" si="1"/>
        <v>1</v>
      </c>
      <c r="K16" s="202">
        <f t="shared" si="2"/>
        <v>1</v>
      </c>
      <c r="L16" s="207"/>
    </row>
    <row r="17" spans="1:12" ht="42" customHeight="1" x14ac:dyDescent="0.25">
      <c r="A17" s="204">
        <v>1</v>
      </c>
      <c r="B17" s="204">
        <v>1</v>
      </c>
      <c r="C17" s="204">
        <v>11</v>
      </c>
      <c r="D17" s="205" t="s">
        <v>48</v>
      </c>
      <c r="E17" s="204" t="s">
        <v>37</v>
      </c>
      <c r="F17" s="196">
        <v>100</v>
      </c>
      <c r="G17" s="196">
        <v>100</v>
      </c>
      <c r="H17" s="196">
        <v>100</v>
      </c>
      <c r="I17" s="196">
        <f t="shared" si="0"/>
        <v>0</v>
      </c>
      <c r="J17" s="202">
        <f t="shared" si="1"/>
        <v>1</v>
      </c>
      <c r="K17" s="202">
        <f t="shared" si="2"/>
        <v>1</v>
      </c>
      <c r="L17" s="207"/>
    </row>
    <row r="18" spans="1:12" ht="47.25" customHeight="1" x14ac:dyDescent="0.25">
      <c r="A18" s="204">
        <v>1</v>
      </c>
      <c r="B18" s="204">
        <v>1</v>
      </c>
      <c r="C18" s="204">
        <v>12</v>
      </c>
      <c r="D18" s="205" t="s">
        <v>49</v>
      </c>
      <c r="E18" s="204" t="s">
        <v>37</v>
      </c>
      <c r="F18" s="196">
        <v>100</v>
      </c>
      <c r="G18" s="196">
        <v>100</v>
      </c>
      <c r="H18" s="196">
        <v>100</v>
      </c>
      <c r="I18" s="196">
        <f t="shared" si="0"/>
        <v>0</v>
      </c>
      <c r="J18" s="202">
        <f t="shared" si="1"/>
        <v>1</v>
      </c>
      <c r="K18" s="202">
        <f t="shared" si="2"/>
        <v>1</v>
      </c>
      <c r="L18" s="207"/>
    </row>
    <row r="19" spans="1:12" ht="84.75" customHeight="1" x14ac:dyDescent="0.25">
      <c r="A19" s="204">
        <v>1</v>
      </c>
      <c r="B19" s="204">
        <v>1</v>
      </c>
      <c r="C19" s="204">
        <v>13</v>
      </c>
      <c r="D19" s="205" t="s">
        <v>50</v>
      </c>
      <c r="E19" s="204" t="s">
        <v>37</v>
      </c>
      <c r="F19" s="196">
        <v>100</v>
      </c>
      <c r="G19" s="196">
        <v>100</v>
      </c>
      <c r="H19" s="196">
        <v>100</v>
      </c>
      <c r="I19" s="196">
        <f t="shared" si="0"/>
        <v>0</v>
      </c>
      <c r="J19" s="202">
        <f t="shared" si="1"/>
        <v>1</v>
      </c>
      <c r="K19" s="202">
        <f t="shared" si="2"/>
        <v>1</v>
      </c>
      <c r="L19" s="207"/>
    </row>
    <row r="20" spans="1:12" ht="22.5" x14ac:dyDescent="0.25">
      <c r="A20" s="204">
        <v>1</v>
      </c>
      <c r="B20" s="204">
        <v>1</v>
      </c>
      <c r="C20" s="204">
        <v>14</v>
      </c>
      <c r="D20" s="205" t="s">
        <v>51</v>
      </c>
      <c r="E20" s="196" t="s">
        <v>37</v>
      </c>
      <c r="F20" s="196">
        <v>75</v>
      </c>
      <c r="G20" s="196">
        <v>75</v>
      </c>
      <c r="H20" s="196">
        <v>60</v>
      </c>
      <c r="I20" s="196">
        <f t="shared" si="0"/>
        <v>-15</v>
      </c>
      <c r="J20" s="202">
        <f t="shared" si="1"/>
        <v>0.8</v>
      </c>
      <c r="K20" s="202">
        <f t="shared" si="2"/>
        <v>0.8</v>
      </c>
      <c r="L20" s="200"/>
    </row>
    <row r="21" spans="1:12" ht="67.5" x14ac:dyDescent="0.25">
      <c r="A21" s="204">
        <v>1</v>
      </c>
      <c r="B21" s="204">
        <v>1</v>
      </c>
      <c r="C21" s="204">
        <v>15</v>
      </c>
      <c r="D21" s="205" t="s">
        <v>909</v>
      </c>
      <c r="E21" s="196" t="s">
        <v>52</v>
      </c>
      <c r="F21" s="196">
        <v>88.56</v>
      </c>
      <c r="G21" s="196">
        <v>100</v>
      </c>
      <c r="H21" s="196">
        <v>88.56</v>
      </c>
      <c r="I21" s="196">
        <f t="shared" si="0"/>
        <v>-11.439999999999998</v>
      </c>
      <c r="J21" s="202">
        <f t="shared" si="1"/>
        <v>0.88560000000000005</v>
      </c>
      <c r="K21" s="202">
        <f t="shared" si="2"/>
        <v>1</v>
      </c>
      <c r="L21" s="203" t="s">
        <v>910</v>
      </c>
    </row>
    <row r="22" spans="1:12" ht="45.75" customHeight="1" x14ac:dyDescent="0.25">
      <c r="A22" s="204">
        <v>1</v>
      </c>
      <c r="B22" s="204">
        <v>1</v>
      </c>
      <c r="C22" s="204">
        <v>16</v>
      </c>
      <c r="D22" s="205" t="s">
        <v>53</v>
      </c>
      <c r="E22" s="196" t="s">
        <v>37</v>
      </c>
      <c r="F22" s="196">
        <v>95.3</v>
      </c>
      <c r="G22" s="196">
        <v>90</v>
      </c>
      <c r="H22" s="196">
        <v>95.3</v>
      </c>
      <c r="I22" s="196">
        <f t="shared" si="0"/>
        <v>5.2999999999999972</v>
      </c>
      <c r="J22" s="202">
        <f t="shared" si="1"/>
        <v>1.0588888888888888</v>
      </c>
      <c r="K22" s="202">
        <f t="shared" si="2"/>
        <v>1</v>
      </c>
      <c r="L22" s="200" t="s">
        <v>149</v>
      </c>
    </row>
    <row r="23" spans="1:12" ht="36.75" customHeight="1" x14ac:dyDescent="0.25">
      <c r="A23" s="209"/>
      <c r="B23" s="210"/>
      <c r="C23" s="210"/>
      <c r="D23" s="211"/>
      <c r="E23" s="212"/>
      <c r="F23" s="212"/>
      <c r="G23" s="212"/>
      <c r="H23" s="212"/>
      <c r="I23" s="212"/>
      <c r="J23" s="213">
        <f>SUM(J7:J22)</f>
        <v>19.658651904354915</v>
      </c>
      <c r="K23" s="213">
        <f>SUM(K7:K22)</f>
        <v>14.899384544578314</v>
      </c>
      <c r="L23" s="214"/>
    </row>
    <row r="24" spans="1:12" x14ac:dyDescent="0.25">
      <c r="A24" s="215">
        <v>1</v>
      </c>
      <c r="B24" s="216">
        <v>2</v>
      </c>
      <c r="C24" s="217"/>
      <c r="D24" s="218" t="s">
        <v>5</v>
      </c>
      <c r="E24" s="219"/>
      <c r="F24" s="219"/>
      <c r="G24" s="219"/>
      <c r="H24" s="219"/>
      <c r="I24" s="219"/>
      <c r="J24" s="220"/>
      <c r="K24" s="219"/>
      <c r="L24" s="221"/>
    </row>
    <row r="25" spans="1:12" ht="67.5" x14ac:dyDescent="0.25">
      <c r="A25" s="196">
        <v>1</v>
      </c>
      <c r="B25" s="196">
        <v>2</v>
      </c>
      <c r="C25" s="196">
        <v>1</v>
      </c>
      <c r="D25" s="201" t="s">
        <v>54</v>
      </c>
      <c r="E25" s="196" t="s">
        <v>37</v>
      </c>
      <c r="F25" s="196">
        <v>100</v>
      </c>
      <c r="G25" s="196">
        <v>97</v>
      </c>
      <c r="H25" s="196">
        <v>100</v>
      </c>
      <c r="I25" s="196">
        <f t="shared" si="0"/>
        <v>3</v>
      </c>
      <c r="J25" s="202">
        <f t="shared" si="1"/>
        <v>1.0309278350515463</v>
      </c>
      <c r="K25" s="202">
        <f t="shared" si="2"/>
        <v>1</v>
      </c>
      <c r="L25" s="200" t="s">
        <v>119</v>
      </c>
    </row>
    <row r="26" spans="1:12" ht="45" x14ac:dyDescent="0.25">
      <c r="A26" s="196">
        <v>1</v>
      </c>
      <c r="B26" s="196">
        <v>2</v>
      </c>
      <c r="C26" s="196">
        <v>2</v>
      </c>
      <c r="D26" s="201" t="s">
        <v>55</v>
      </c>
      <c r="E26" s="196" t="s">
        <v>37</v>
      </c>
      <c r="F26" s="196">
        <v>0</v>
      </c>
      <c r="G26" s="196">
        <v>0</v>
      </c>
      <c r="H26" s="196">
        <v>0</v>
      </c>
      <c r="I26" s="196">
        <f t="shared" si="0"/>
        <v>0</v>
      </c>
      <c r="J26" s="202">
        <v>0</v>
      </c>
      <c r="K26" s="202">
        <v>0</v>
      </c>
      <c r="L26" s="200" t="s">
        <v>906</v>
      </c>
    </row>
    <row r="27" spans="1:12" ht="67.5" x14ac:dyDescent="0.25">
      <c r="A27" s="196">
        <v>1</v>
      </c>
      <c r="B27" s="196">
        <v>2</v>
      </c>
      <c r="C27" s="196">
        <v>3</v>
      </c>
      <c r="D27" s="201" t="s">
        <v>56</v>
      </c>
      <c r="E27" s="196" t="s">
        <v>37</v>
      </c>
      <c r="F27" s="196">
        <v>1.1000000000000001</v>
      </c>
      <c r="G27" s="196">
        <v>1.1000000000000001</v>
      </c>
      <c r="H27" s="196">
        <v>1.1000000000000001</v>
      </c>
      <c r="I27" s="196">
        <f t="shared" si="0"/>
        <v>0</v>
      </c>
      <c r="J27" s="202">
        <f t="shared" si="1"/>
        <v>1</v>
      </c>
      <c r="K27" s="202">
        <f t="shared" si="2"/>
        <v>1</v>
      </c>
      <c r="L27" s="222"/>
    </row>
    <row r="28" spans="1:12" ht="45" x14ac:dyDescent="0.25">
      <c r="A28" s="196">
        <v>1</v>
      </c>
      <c r="B28" s="196">
        <v>2</v>
      </c>
      <c r="C28" s="196">
        <v>4</v>
      </c>
      <c r="D28" s="201" t="s">
        <v>57</v>
      </c>
      <c r="E28" s="196" t="s">
        <v>37</v>
      </c>
      <c r="F28" s="196">
        <v>100</v>
      </c>
      <c r="G28" s="196">
        <v>100</v>
      </c>
      <c r="H28" s="196">
        <v>100</v>
      </c>
      <c r="I28" s="196">
        <f t="shared" si="0"/>
        <v>0</v>
      </c>
      <c r="J28" s="202">
        <f t="shared" si="1"/>
        <v>1</v>
      </c>
      <c r="K28" s="202">
        <f t="shared" si="2"/>
        <v>1</v>
      </c>
      <c r="L28" s="200" t="s">
        <v>147</v>
      </c>
    </row>
    <row r="29" spans="1:12" ht="22.5" x14ac:dyDescent="0.25">
      <c r="A29" s="196">
        <v>1</v>
      </c>
      <c r="B29" s="196">
        <v>2</v>
      </c>
      <c r="C29" s="196"/>
      <c r="D29" s="200" t="s">
        <v>58</v>
      </c>
      <c r="E29" s="196" t="s">
        <v>37</v>
      </c>
      <c r="F29" s="196">
        <v>100</v>
      </c>
      <c r="G29" s="196">
        <v>100</v>
      </c>
      <c r="H29" s="196">
        <v>100</v>
      </c>
      <c r="I29" s="196">
        <f t="shared" si="0"/>
        <v>0</v>
      </c>
      <c r="J29" s="202">
        <f t="shared" si="1"/>
        <v>1</v>
      </c>
      <c r="K29" s="202">
        <f t="shared" si="2"/>
        <v>1</v>
      </c>
      <c r="L29" s="200" t="s">
        <v>120</v>
      </c>
    </row>
    <row r="30" spans="1:12" x14ac:dyDescent="0.25">
      <c r="A30" s="196">
        <v>1</v>
      </c>
      <c r="B30" s="196">
        <v>2</v>
      </c>
      <c r="C30" s="196"/>
      <c r="D30" s="200" t="s">
        <v>59</v>
      </c>
      <c r="E30" s="196" t="s">
        <v>37</v>
      </c>
      <c r="F30" s="196">
        <v>100</v>
      </c>
      <c r="G30" s="196">
        <v>100</v>
      </c>
      <c r="H30" s="196">
        <v>100</v>
      </c>
      <c r="I30" s="196">
        <f t="shared" si="0"/>
        <v>0</v>
      </c>
      <c r="J30" s="202">
        <f t="shared" si="1"/>
        <v>1</v>
      </c>
      <c r="K30" s="202">
        <f t="shared" si="2"/>
        <v>1</v>
      </c>
      <c r="L30" s="200" t="s">
        <v>138</v>
      </c>
    </row>
    <row r="31" spans="1:12" x14ac:dyDescent="0.25">
      <c r="A31" s="196">
        <v>1</v>
      </c>
      <c r="B31" s="196">
        <v>2</v>
      </c>
      <c r="C31" s="196"/>
      <c r="D31" s="200" t="s">
        <v>60</v>
      </c>
      <c r="E31" s="196" t="s">
        <v>37</v>
      </c>
      <c r="F31" s="196">
        <v>100</v>
      </c>
      <c r="G31" s="196">
        <v>100</v>
      </c>
      <c r="H31" s="196">
        <v>100</v>
      </c>
      <c r="I31" s="196">
        <f t="shared" si="0"/>
        <v>0</v>
      </c>
      <c r="J31" s="202">
        <v>0</v>
      </c>
      <c r="K31" s="202">
        <v>0</v>
      </c>
      <c r="L31" s="200" t="s">
        <v>148</v>
      </c>
    </row>
    <row r="32" spans="1:12" ht="45" x14ac:dyDescent="0.25">
      <c r="A32" s="196">
        <v>1</v>
      </c>
      <c r="B32" s="196">
        <v>2</v>
      </c>
      <c r="C32" s="196">
        <v>5</v>
      </c>
      <c r="D32" s="201" t="s">
        <v>61</v>
      </c>
      <c r="E32" s="196" t="s">
        <v>37</v>
      </c>
      <c r="F32" s="196">
        <v>0.9</v>
      </c>
      <c r="G32" s="196">
        <v>0</v>
      </c>
      <c r="H32" s="196">
        <v>0.3</v>
      </c>
      <c r="I32" s="196">
        <f t="shared" si="0"/>
        <v>0.3</v>
      </c>
      <c r="J32" s="202">
        <v>0</v>
      </c>
      <c r="K32" s="202">
        <f t="shared" si="2"/>
        <v>0.33333333333333331</v>
      </c>
      <c r="L32" s="200" t="s">
        <v>901</v>
      </c>
    </row>
    <row r="33" spans="1:12" ht="45" x14ac:dyDescent="0.25">
      <c r="A33" s="196">
        <v>1</v>
      </c>
      <c r="B33" s="196">
        <v>2</v>
      </c>
      <c r="C33" s="196">
        <v>6</v>
      </c>
      <c r="D33" s="201" t="s">
        <v>62</v>
      </c>
      <c r="E33" s="196" t="s">
        <v>37</v>
      </c>
      <c r="F33" s="196">
        <v>90</v>
      </c>
      <c r="G33" s="196">
        <v>90</v>
      </c>
      <c r="H33" s="196">
        <v>90</v>
      </c>
      <c r="I33" s="196">
        <f t="shared" si="0"/>
        <v>0</v>
      </c>
      <c r="J33" s="202">
        <f t="shared" si="1"/>
        <v>1</v>
      </c>
      <c r="K33" s="202">
        <f t="shared" si="2"/>
        <v>1</v>
      </c>
      <c r="L33" s="200" t="s">
        <v>144</v>
      </c>
    </row>
    <row r="34" spans="1:12" ht="45" x14ac:dyDescent="0.25">
      <c r="A34" s="196">
        <v>1</v>
      </c>
      <c r="B34" s="196">
        <v>2</v>
      </c>
      <c r="C34" s="196">
        <v>7</v>
      </c>
      <c r="D34" s="201" t="s">
        <v>63</v>
      </c>
      <c r="E34" s="196" t="s">
        <v>37</v>
      </c>
      <c r="F34" s="196">
        <v>85</v>
      </c>
      <c r="G34" s="196">
        <v>85</v>
      </c>
      <c r="H34" s="196">
        <v>85</v>
      </c>
      <c r="I34" s="196">
        <f t="shared" si="0"/>
        <v>0</v>
      </c>
      <c r="J34" s="202">
        <f>H34/G34</f>
        <v>1</v>
      </c>
      <c r="K34" s="202">
        <f t="shared" si="2"/>
        <v>1</v>
      </c>
      <c r="L34" s="200" t="s">
        <v>121</v>
      </c>
    </row>
    <row r="35" spans="1:12" ht="67.5" x14ac:dyDescent="0.25">
      <c r="A35" s="196">
        <v>1</v>
      </c>
      <c r="B35" s="196">
        <v>2</v>
      </c>
      <c r="C35" s="196">
        <v>8</v>
      </c>
      <c r="D35" s="201" t="s">
        <v>64</v>
      </c>
      <c r="E35" s="196" t="s">
        <v>37</v>
      </c>
      <c r="F35" s="196">
        <v>14</v>
      </c>
      <c r="G35" s="196">
        <v>7.5</v>
      </c>
      <c r="H35" s="196">
        <v>14.5</v>
      </c>
      <c r="I35" s="196">
        <f t="shared" si="0"/>
        <v>7</v>
      </c>
      <c r="J35" s="202">
        <f t="shared" ref="J35:J43" si="3">H35/G35</f>
        <v>1.9333333333333333</v>
      </c>
      <c r="K35" s="202">
        <f t="shared" si="2"/>
        <v>1.0357142857142858</v>
      </c>
      <c r="L35" s="203" t="s">
        <v>139</v>
      </c>
    </row>
    <row r="36" spans="1:12" ht="22.5" x14ac:dyDescent="0.25">
      <c r="A36" s="196">
        <v>1</v>
      </c>
      <c r="B36" s="196">
        <v>2</v>
      </c>
      <c r="C36" s="196">
        <v>9</v>
      </c>
      <c r="D36" s="201" t="s">
        <v>65</v>
      </c>
      <c r="E36" s="196" t="s">
        <v>37</v>
      </c>
      <c r="F36" s="196">
        <v>99</v>
      </c>
      <c r="G36" s="196">
        <v>99</v>
      </c>
      <c r="H36" s="196">
        <v>99</v>
      </c>
      <c r="I36" s="196">
        <f t="shared" si="0"/>
        <v>0</v>
      </c>
      <c r="J36" s="202">
        <f t="shared" si="3"/>
        <v>1</v>
      </c>
      <c r="K36" s="202">
        <f t="shared" si="2"/>
        <v>1</v>
      </c>
      <c r="L36" s="222"/>
    </row>
    <row r="37" spans="1:12" ht="33.75" x14ac:dyDescent="0.25">
      <c r="A37" s="196">
        <v>1</v>
      </c>
      <c r="B37" s="196">
        <v>2</v>
      </c>
      <c r="C37" s="196">
        <v>10</v>
      </c>
      <c r="D37" s="201" t="s">
        <v>66</v>
      </c>
      <c r="E37" s="196" t="s">
        <v>67</v>
      </c>
      <c r="F37" s="196">
        <v>34093</v>
      </c>
      <c r="G37" s="196">
        <v>35167</v>
      </c>
      <c r="H37" s="208">
        <v>38934</v>
      </c>
      <c r="I37" s="196">
        <f t="shared" si="0"/>
        <v>3767</v>
      </c>
      <c r="J37" s="202">
        <f t="shared" si="3"/>
        <v>1.1071174680808713</v>
      </c>
      <c r="K37" s="202">
        <f t="shared" si="2"/>
        <v>1.1419939577039275</v>
      </c>
      <c r="L37" s="201" t="s">
        <v>143</v>
      </c>
    </row>
    <row r="38" spans="1:12" ht="33.75" x14ac:dyDescent="0.25">
      <c r="A38" s="196">
        <v>1</v>
      </c>
      <c r="B38" s="196">
        <v>2</v>
      </c>
      <c r="C38" s="196">
        <v>11</v>
      </c>
      <c r="D38" s="201" t="s">
        <v>68</v>
      </c>
      <c r="E38" s="196" t="s">
        <v>37</v>
      </c>
      <c r="F38" s="196">
        <v>100</v>
      </c>
      <c r="G38" s="196">
        <v>100</v>
      </c>
      <c r="H38" s="196">
        <v>100</v>
      </c>
      <c r="I38" s="196">
        <f t="shared" si="0"/>
        <v>0</v>
      </c>
      <c r="J38" s="202">
        <f t="shared" si="3"/>
        <v>1</v>
      </c>
      <c r="K38" s="202">
        <f t="shared" si="2"/>
        <v>1</v>
      </c>
      <c r="L38" s="196"/>
    </row>
    <row r="39" spans="1:12" ht="56.25" x14ac:dyDescent="0.25">
      <c r="A39" s="196">
        <v>1</v>
      </c>
      <c r="B39" s="196">
        <v>2</v>
      </c>
      <c r="C39" s="196">
        <v>12</v>
      </c>
      <c r="D39" s="201" t="s">
        <v>69</v>
      </c>
      <c r="E39" s="196" t="s">
        <v>37</v>
      </c>
      <c r="F39" s="196">
        <v>95</v>
      </c>
      <c r="G39" s="196">
        <v>95</v>
      </c>
      <c r="H39" s="196">
        <v>95</v>
      </c>
      <c r="I39" s="196">
        <f t="shared" si="0"/>
        <v>0</v>
      </c>
      <c r="J39" s="202">
        <f t="shared" si="3"/>
        <v>1</v>
      </c>
      <c r="K39" s="202">
        <f t="shared" si="2"/>
        <v>1</v>
      </c>
      <c r="L39" s="196"/>
    </row>
    <row r="40" spans="1:12" ht="33.75" x14ac:dyDescent="0.25">
      <c r="A40" s="196">
        <v>1</v>
      </c>
      <c r="B40" s="196">
        <v>2</v>
      </c>
      <c r="C40" s="196">
        <v>13</v>
      </c>
      <c r="D40" s="201" t="s">
        <v>70</v>
      </c>
      <c r="E40" s="196" t="s">
        <v>37</v>
      </c>
      <c r="F40" s="196">
        <v>100</v>
      </c>
      <c r="G40" s="196">
        <v>100</v>
      </c>
      <c r="H40" s="196">
        <v>100</v>
      </c>
      <c r="I40" s="196">
        <f t="shared" si="0"/>
        <v>0</v>
      </c>
      <c r="J40" s="202">
        <f t="shared" si="3"/>
        <v>1</v>
      </c>
      <c r="K40" s="202">
        <f t="shared" si="2"/>
        <v>1</v>
      </c>
      <c r="L40" s="222"/>
    </row>
    <row r="41" spans="1:12" ht="33.75" x14ac:dyDescent="0.25">
      <c r="A41" s="196">
        <v>1</v>
      </c>
      <c r="B41" s="196">
        <v>2</v>
      </c>
      <c r="C41" s="196">
        <v>14</v>
      </c>
      <c r="D41" s="201" t="s">
        <v>71</v>
      </c>
      <c r="E41" s="196" t="s">
        <v>37</v>
      </c>
      <c r="F41" s="196">
        <v>100</v>
      </c>
      <c r="G41" s="196">
        <v>100</v>
      </c>
      <c r="H41" s="196">
        <v>100</v>
      </c>
      <c r="I41" s="196">
        <f t="shared" si="0"/>
        <v>0</v>
      </c>
      <c r="J41" s="202">
        <f t="shared" si="3"/>
        <v>1</v>
      </c>
      <c r="K41" s="202">
        <f t="shared" si="2"/>
        <v>1</v>
      </c>
      <c r="L41" s="196"/>
    </row>
    <row r="42" spans="1:12" ht="67.5" x14ac:dyDescent="0.25">
      <c r="A42" s="196">
        <v>1</v>
      </c>
      <c r="B42" s="196">
        <v>2</v>
      </c>
      <c r="C42" s="196">
        <v>15</v>
      </c>
      <c r="D42" s="201" t="s">
        <v>72</v>
      </c>
      <c r="E42" s="196" t="s">
        <v>37</v>
      </c>
      <c r="F42" s="196">
        <v>100</v>
      </c>
      <c r="G42" s="196">
        <v>100</v>
      </c>
      <c r="H42" s="196">
        <v>100</v>
      </c>
      <c r="I42" s="196">
        <f t="shared" si="0"/>
        <v>0</v>
      </c>
      <c r="J42" s="202">
        <f t="shared" si="3"/>
        <v>1</v>
      </c>
      <c r="K42" s="202">
        <f t="shared" si="2"/>
        <v>1</v>
      </c>
      <c r="L42" s="196"/>
    </row>
    <row r="43" spans="1:12" ht="33.75" x14ac:dyDescent="0.25">
      <c r="A43" s="196">
        <v>1</v>
      </c>
      <c r="B43" s="196">
        <v>2</v>
      </c>
      <c r="C43" s="196">
        <v>16</v>
      </c>
      <c r="D43" s="201" t="s">
        <v>73</v>
      </c>
      <c r="E43" s="196" t="s">
        <v>3</v>
      </c>
      <c r="F43" s="196">
        <v>27.9</v>
      </c>
      <c r="G43" s="196">
        <v>34.799999999999997</v>
      </c>
      <c r="H43" s="196">
        <v>33.1</v>
      </c>
      <c r="I43" s="202">
        <v>-1.7</v>
      </c>
      <c r="J43" s="202">
        <f t="shared" si="3"/>
        <v>0.95114942528735646</v>
      </c>
      <c r="K43" s="202">
        <f t="shared" si="2"/>
        <v>1.1863799283154124</v>
      </c>
      <c r="L43" s="222"/>
    </row>
    <row r="44" spans="1:12" ht="67.5" x14ac:dyDescent="0.25">
      <c r="A44" s="196">
        <v>1</v>
      </c>
      <c r="B44" s="196">
        <v>2</v>
      </c>
      <c r="C44" s="196">
        <v>17</v>
      </c>
      <c r="D44" s="201" t="s">
        <v>74</v>
      </c>
      <c r="E44" s="196" t="s">
        <v>52</v>
      </c>
      <c r="F44" s="196">
        <v>89</v>
      </c>
      <c r="G44" s="196">
        <v>95</v>
      </c>
      <c r="H44" s="208">
        <v>89</v>
      </c>
      <c r="I44" s="196">
        <f>H44-G44</f>
        <v>-6</v>
      </c>
      <c r="J44" s="202">
        <f>H44/G44</f>
        <v>0.93684210526315792</v>
      </c>
      <c r="K44" s="202">
        <f>H44/F44</f>
        <v>1</v>
      </c>
      <c r="L44" s="203" t="s">
        <v>122</v>
      </c>
    </row>
    <row r="45" spans="1:12" ht="33.75" x14ac:dyDescent="0.25">
      <c r="A45" s="196">
        <v>1</v>
      </c>
      <c r="B45" s="196">
        <v>2</v>
      </c>
      <c r="C45" s="196">
        <v>18</v>
      </c>
      <c r="D45" s="201" t="s">
        <v>75</v>
      </c>
      <c r="E45" s="196" t="s">
        <v>37</v>
      </c>
      <c r="F45" s="196">
        <v>75</v>
      </c>
      <c r="G45" s="196">
        <v>85</v>
      </c>
      <c r="H45" s="208">
        <v>75</v>
      </c>
      <c r="I45" s="196">
        <f>H45-G45</f>
        <v>-10</v>
      </c>
      <c r="J45" s="202">
        <f>H45/G45</f>
        <v>0.88235294117647056</v>
      </c>
      <c r="K45" s="202">
        <f>H45/F45</f>
        <v>1</v>
      </c>
      <c r="L45" s="222"/>
    </row>
    <row r="46" spans="1:12" ht="83.25" customHeight="1" x14ac:dyDescent="0.25">
      <c r="A46" s="196">
        <v>1</v>
      </c>
      <c r="B46" s="196">
        <v>2</v>
      </c>
      <c r="C46" s="196">
        <v>19</v>
      </c>
      <c r="D46" s="201" t="s">
        <v>140</v>
      </c>
      <c r="E46" s="196" t="s">
        <v>133</v>
      </c>
      <c r="F46" s="196">
        <v>3</v>
      </c>
      <c r="G46" s="196">
        <v>2</v>
      </c>
      <c r="H46" s="208">
        <v>7</v>
      </c>
      <c r="I46" s="196">
        <f t="shared" si="0"/>
        <v>5</v>
      </c>
      <c r="J46" s="202">
        <f>H46/G46</f>
        <v>3.5</v>
      </c>
      <c r="K46" s="202">
        <f>H46/F46</f>
        <v>2.3333333333333335</v>
      </c>
      <c r="L46" s="394" t="s">
        <v>902</v>
      </c>
    </row>
    <row r="47" spans="1:12" ht="61.5" customHeight="1" x14ac:dyDescent="0.25">
      <c r="A47" s="196">
        <v>1</v>
      </c>
      <c r="B47" s="196">
        <v>2</v>
      </c>
      <c r="C47" s="196">
        <v>20</v>
      </c>
      <c r="D47" s="201" t="s">
        <v>141</v>
      </c>
      <c r="E47" s="196" t="s">
        <v>79</v>
      </c>
      <c r="F47" s="196">
        <v>1152</v>
      </c>
      <c r="G47" s="196">
        <v>266</v>
      </c>
      <c r="H47" s="208">
        <v>1208</v>
      </c>
      <c r="I47" s="196">
        <f t="shared" si="0"/>
        <v>942</v>
      </c>
      <c r="J47" s="202">
        <f>H47/G47</f>
        <v>4.541353383458647</v>
      </c>
      <c r="K47" s="202">
        <f>H47/F47</f>
        <v>1.0486111111111112</v>
      </c>
      <c r="L47" s="394"/>
    </row>
    <row r="48" spans="1:12" x14ac:dyDescent="0.25">
      <c r="A48" s="223"/>
      <c r="B48" s="223"/>
      <c r="C48" s="223"/>
      <c r="D48" s="224"/>
      <c r="E48" s="217"/>
      <c r="F48" s="217"/>
      <c r="G48" s="217"/>
      <c r="H48" s="217"/>
      <c r="I48" s="217"/>
      <c r="J48" s="220">
        <f>SUM(J25:J28,J32:J35,J36:J40,J41:J47)</f>
        <v>24.88307649165138</v>
      </c>
      <c r="K48" s="220">
        <f>SUM(K25:K28,K32:K35,K36:K40,K41:K47)</f>
        <v>20.079365949511402</v>
      </c>
      <c r="L48" s="225"/>
    </row>
    <row r="49" spans="1:17" ht="20.25" customHeight="1" x14ac:dyDescent="0.25">
      <c r="A49" s="226">
        <v>1</v>
      </c>
      <c r="B49" s="226">
        <v>3</v>
      </c>
      <c r="C49" s="196"/>
      <c r="D49" s="401" t="s">
        <v>6</v>
      </c>
      <c r="E49" s="401"/>
      <c r="F49" s="401"/>
      <c r="G49" s="401"/>
      <c r="H49" s="401"/>
      <c r="I49" s="401"/>
      <c r="J49" s="401"/>
      <c r="K49" s="227"/>
      <c r="L49" s="227"/>
    </row>
    <row r="50" spans="1:17" ht="195.75" customHeight="1" x14ac:dyDescent="0.25">
      <c r="A50" s="196">
        <v>1</v>
      </c>
      <c r="B50" s="196">
        <v>3</v>
      </c>
      <c r="C50" s="196">
        <v>1</v>
      </c>
      <c r="D50" s="201" t="s">
        <v>76</v>
      </c>
      <c r="E50" s="228" t="s">
        <v>37</v>
      </c>
      <c r="F50" s="196">
        <v>72.599999999999994</v>
      </c>
      <c r="G50" s="196">
        <v>72.599999999999994</v>
      </c>
      <c r="H50" s="196">
        <v>72.599999999999994</v>
      </c>
      <c r="I50" s="196">
        <f t="shared" si="0"/>
        <v>0</v>
      </c>
      <c r="J50" s="202">
        <f>H50/G50</f>
        <v>1</v>
      </c>
      <c r="K50" s="202">
        <f t="shared" si="2"/>
        <v>1</v>
      </c>
      <c r="L50" s="229" t="s">
        <v>146</v>
      </c>
      <c r="M50" s="392"/>
      <c r="N50" s="392"/>
      <c r="O50" s="392"/>
      <c r="P50" s="392"/>
    </row>
    <row r="51" spans="1:17" ht="90.75" customHeight="1" x14ac:dyDescent="0.25">
      <c r="A51" s="196">
        <v>1</v>
      </c>
      <c r="B51" s="196">
        <v>3</v>
      </c>
      <c r="C51" s="196">
        <v>2</v>
      </c>
      <c r="D51" s="201" t="s">
        <v>77</v>
      </c>
      <c r="E51" s="228" t="s">
        <v>37</v>
      </c>
      <c r="F51" s="196">
        <v>72.7</v>
      </c>
      <c r="G51" s="196">
        <v>72.7</v>
      </c>
      <c r="H51" s="196">
        <v>72.7</v>
      </c>
      <c r="I51" s="196">
        <f t="shared" si="0"/>
        <v>0</v>
      </c>
      <c r="J51" s="202">
        <f>H51/G51</f>
        <v>1</v>
      </c>
      <c r="K51" s="202">
        <f t="shared" si="2"/>
        <v>1</v>
      </c>
      <c r="L51" s="229"/>
      <c r="M51" s="392"/>
      <c r="N51" s="392"/>
      <c r="O51" s="392"/>
      <c r="P51" s="392"/>
      <c r="Q51" s="392"/>
    </row>
    <row r="52" spans="1:17" ht="22.5" x14ac:dyDescent="0.25">
      <c r="A52" s="196">
        <v>1</v>
      </c>
      <c r="B52" s="196">
        <v>3</v>
      </c>
      <c r="C52" s="196">
        <v>3</v>
      </c>
      <c r="D52" s="201" t="s">
        <v>78</v>
      </c>
      <c r="E52" s="228" t="s">
        <v>79</v>
      </c>
      <c r="F52" s="196">
        <v>6300</v>
      </c>
      <c r="G52" s="196">
        <v>6300</v>
      </c>
      <c r="H52" s="196">
        <v>6300</v>
      </c>
      <c r="I52" s="196">
        <v>0</v>
      </c>
      <c r="J52" s="202">
        <f>H52/G52</f>
        <v>1</v>
      </c>
      <c r="K52" s="202">
        <f t="shared" si="2"/>
        <v>1</v>
      </c>
      <c r="L52" s="230" t="s">
        <v>145</v>
      </c>
      <c r="M52" s="13"/>
    </row>
    <row r="53" spans="1:17" x14ac:dyDescent="0.25">
      <c r="A53" s="196">
        <v>1</v>
      </c>
      <c r="B53" s="196">
        <v>3</v>
      </c>
      <c r="C53" s="196"/>
      <c r="D53" s="201" t="s">
        <v>80</v>
      </c>
      <c r="E53" s="228"/>
      <c r="F53" s="196">
        <v>1396</v>
      </c>
      <c r="G53" s="196">
        <v>6002</v>
      </c>
      <c r="H53" s="196">
        <v>1370</v>
      </c>
      <c r="I53" s="196">
        <f t="shared" si="0"/>
        <v>-4632</v>
      </c>
      <c r="J53" s="202">
        <f t="shared" ref="J53:J70" si="4">H53/G53</f>
        <v>0.22825724758413862</v>
      </c>
      <c r="K53" s="202">
        <f t="shared" si="2"/>
        <v>0.98137535816618915</v>
      </c>
      <c r="L53" s="231"/>
      <c r="M53" s="393"/>
      <c r="N53" s="393"/>
      <c r="O53" s="393"/>
      <c r="P53" s="393"/>
      <c r="Q53" s="393"/>
    </row>
    <row r="54" spans="1:17" x14ac:dyDescent="0.25">
      <c r="A54" s="196">
        <v>1</v>
      </c>
      <c r="B54" s="196">
        <v>3</v>
      </c>
      <c r="C54" s="196"/>
      <c r="D54" s="201" t="s">
        <v>81</v>
      </c>
      <c r="E54" s="228"/>
      <c r="F54" s="196">
        <v>1600</v>
      </c>
      <c r="G54" s="196">
        <v>1632</v>
      </c>
      <c r="H54" s="196">
        <v>1692</v>
      </c>
      <c r="I54" s="196">
        <f t="shared" si="0"/>
        <v>60</v>
      </c>
      <c r="J54" s="202">
        <f t="shared" si="4"/>
        <v>1.036764705882353</v>
      </c>
      <c r="K54" s="202">
        <f t="shared" si="2"/>
        <v>1.0575000000000001</v>
      </c>
      <c r="L54" s="231"/>
      <c r="M54" s="393"/>
      <c r="N54" s="393"/>
      <c r="O54" s="393"/>
      <c r="P54" s="393"/>
      <c r="Q54" s="393"/>
    </row>
    <row r="55" spans="1:17" ht="77.25" customHeight="1" x14ac:dyDescent="0.25">
      <c r="A55" s="196">
        <v>1</v>
      </c>
      <c r="B55" s="196">
        <v>3</v>
      </c>
      <c r="C55" s="196"/>
      <c r="D55" s="201" t="s">
        <v>82</v>
      </c>
      <c r="E55" s="228"/>
      <c r="F55" s="196">
        <v>3304</v>
      </c>
      <c r="G55" s="196">
        <v>3402</v>
      </c>
      <c r="H55" s="196">
        <v>3427</v>
      </c>
      <c r="I55" s="196">
        <f t="shared" si="0"/>
        <v>25</v>
      </c>
      <c r="J55" s="202">
        <f t="shared" si="4"/>
        <v>1.0073486184597296</v>
      </c>
      <c r="K55" s="202">
        <f t="shared" si="2"/>
        <v>1.0372276029055689</v>
      </c>
      <c r="L55" s="229" t="s">
        <v>128</v>
      </c>
      <c r="M55" s="392"/>
      <c r="N55" s="392"/>
      <c r="O55" s="392"/>
      <c r="P55" s="392"/>
      <c r="Q55" s="392"/>
    </row>
    <row r="56" spans="1:17" ht="56.25" x14ac:dyDescent="0.25">
      <c r="A56" s="196">
        <v>1</v>
      </c>
      <c r="B56" s="196">
        <v>3</v>
      </c>
      <c r="C56" s="196">
        <v>4</v>
      </c>
      <c r="D56" s="201" t="s">
        <v>127</v>
      </c>
      <c r="E56" s="228" t="s">
        <v>37</v>
      </c>
      <c r="F56" s="196">
        <v>26.9</v>
      </c>
      <c r="G56" s="196">
        <v>26.9</v>
      </c>
      <c r="H56" s="196">
        <v>26.9</v>
      </c>
      <c r="I56" s="196">
        <f t="shared" si="0"/>
        <v>0</v>
      </c>
      <c r="J56" s="202">
        <f t="shared" si="4"/>
        <v>1</v>
      </c>
      <c r="K56" s="202">
        <f t="shared" si="2"/>
        <v>1</v>
      </c>
      <c r="L56" s="230" t="s">
        <v>129</v>
      </c>
      <c r="M56" s="13"/>
    </row>
    <row r="57" spans="1:17" ht="67.5" x14ac:dyDescent="0.25">
      <c r="A57" s="196">
        <v>1</v>
      </c>
      <c r="B57" s="196">
        <v>3</v>
      </c>
      <c r="C57" s="196">
        <v>5</v>
      </c>
      <c r="D57" s="228" t="s">
        <v>83</v>
      </c>
      <c r="E57" s="228" t="s">
        <v>79</v>
      </c>
      <c r="F57" s="196">
        <v>79</v>
      </c>
      <c r="G57" s="196">
        <v>79</v>
      </c>
      <c r="H57" s="196">
        <v>79</v>
      </c>
      <c r="I57" s="196">
        <f t="shared" si="0"/>
        <v>0</v>
      </c>
      <c r="J57" s="202">
        <f t="shared" si="4"/>
        <v>1</v>
      </c>
      <c r="K57" s="202">
        <f t="shared" si="2"/>
        <v>1</v>
      </c>
      <c r="L57" s="229"/>
      <c r="M57" s="395"/>
      <c r="N57" s="395"/>
      <c r="O57" s="395"/>
      <c r="P57" s="395"/>
    </row>
    <row r="58" spans="1:17" ht="45" x14ac:dyDescent="0.25">
      <c r="A58" s="196">
        <v>1</v>
      </c>
      <c r="B58" s="196">
        <v>3</v>
      </c>
      <c r="C58" s="196">
        <v>6</v>
      </c>
      <c r="D58" s="228" t="s">
        <v>84</v>
      </c>
      <c r="E58" s="228" t="s">
        <v>85</v>
      </c>
      <c r="F58" s="196">
        <v>3</v>
      </c>
      <c r="G58" s="196">
        <v>3</v>
      </c>
      <c r="H58" s="196">
        <v>3</v>
      </c>
      <c r="I58" s="196">
        <f t="shared" si="0"/>
        <v>0</v>
      </c>
      <c r="J58" s="202">
        <f t="shared" si="4"/>
        <v>1</v>
      </c>
      <c r="K58" s="202">
        <v>0</v>
      </c>
      <c r="L58" s="230"/>
      <c r="M58" s="13"/>
    </row>
    <row r="59" spans="1:17" ht="56.25" x14ac:dyDescent="0.25">
      <c r="A59" s="196">
        <v>1</v>
      </c>
      <c r="B59" s="196">
        <v>3</v>
      </c>
      <c r="C59" s="196">
        <v>7</v>
      </c>
      <c r="D59" s="228" t="s">
        <v>86</v>
      </c>
      <c r="E59" s="228" t="s">
        <v>37</v>
      </c>
      <c r="F59" s="196">
        <v>0</v>
      </c>
      <c r="G59" s="196">
        <v>0</v>
      </c>
      <c r="H59" s="196">
        <v>0</v>
      </c>
      <c r="I59" s="196">
        <f t="shared" si="0"/>
        <v>0</v>
      </c>
      <c r="J59" s="202">
        <v>0</v>
      </c>
      <c r="K59" s="202">
        <v>0</v>
      </c>
      <c r="L59" s="232"/>
      <c r="M59" s="13"/>
    </row>
    <row r="60" spans="1:17" ht="67.5" x14ac:dyDescent="0.25">
      <c r="A60" s="196">
        <v>1</v>
      </c>
      <c r="B60" s="196">
        <v>3</v>
      </c>
      <c r="C60" s="196">
        <v>8</v>
      </c>
      <c r="D60" s="228" t="s">
        <v>87</v>
      </c>
      <c r="E60" s="228" t="s">
        <v>37</v>
      </c>
      <c r="F60" s="196">
        <v>16.2</v>
      </c>
      <c r="G60" s="196">
        <v>16.2</v>
      </c>
      <c r="H60" s="196">
        <v>16.2</v>
      </c>
      <c r="I60" s="196">
        <f t="shared" si="0"/>
        <v>0</v>
      </c>
      <c r="J60" s="202">
        <f t="shared" si="4"/>
        <v>1</v>
      </c>
      <c r="K60" s="202">
        <f t="shared" si="2"/>
        <v>1</v>
      </c>
      <c r="L60" s="229" t="s">
        <v>130</v>
      </c>
      <c r="M60" s="392"/>
      <c r="N60" s="392"/>
      <c r="O60" s="392"/>
      <c r="P60" s="392"/>
    </row>
    <row r="61" spans="1:17" ht="102" x14ac:dyDescent="0.25">
      <c r="A61" s="196">
        <v>1</v>
      </c>
      <c r="B61" s="196">
        <v>3</v>
      </c>
      <c r="C61" s="196">
        <v>9</v>
      </c>
      <c r="D61" s="228" t="s">
        <v>88</v>
      </c>
      <c r="E61" s="228" t="s">
        <v>37</v>
      </c>
      <c r="F61" s="196">
        <v>80</v>
      </c>
      <c r="G61" s="196">
        <v>80</v>
      </c>
      <c r="H61" s="196">
        <v>80</v>
      </c>
      <c r="I61" s="196">
        <f t="shared" si="0"/>
        <v>0</v>
      </c>
      <c r="J61" s="202">
        <f t="shared" si="4"/>
        <v>1</v>
      </c>
      <c r="K61" s="202">
        <f t="shared" si="2"/>
        <v>1</v>
      </c>
      <c r="L61" s="229" t="s">
        <v>131</v>
      </c>
      <c r="M61" s="392"/>
      <c r="N61" s="392"/>
      <c r="O61" s="392"/>
      <c r="P61" s="392"/>
    </row>
    <row r="62" spans="1:17" ht="33.75" x14ac:dyDescent="0.25">
      <c r="A62" s="196">
        <v>1</v>
      </c>
      <c r="B62" s="196">
        <v>3</v>
      </c>
      <c r="C62" s="196">
        <v>10</v>
      </c>
      <c r="D62" s="228" t="s">
        <v>89</v>
      </c>
      <c r="E62" s="228" t="s">
        <v>37</v>
      </c>
      <c r="F62" s="196">
        <v>100</v>
      </c>
      <c r="G62" s="196">
        <v>100</v>
      </c>
      <c r="H62" s="196">
        <v>100</v>
      </c>
      <c r="I62" s="196">
        <f t="shared" si="0"/>
        <v>0</v>
      </c>
      <c r="J62" s="202">
        <f t="shared" si="4"/>
        <v>1</v>
      </c>
      <c r="K62" s="202">
        <f t="shared" si="2"/>
        <v>1</v>
      </c>
      <c r="L62" s="232"/>
      <c r="M62" s="13"/>
    </row>
    <row r="63" spans="1:17" ht="45" x14ac:dyDescent="0.25">
      <c r="A63" s="196">
        <v>1</v>
      </c>
      <c r="B63" s="196">
        <v>3</v>
      </c>
      <c r="C63" s="196">
        <v>11</v>
      </c>
      <c r="D63" s="228" t="s">
        <v>90</v>
      </c>
      <c r="E63" s="228" t="s">
        <v>37</v>
      </c>
      <c r="F63" s="196">
        <v>100</v>
      </c>
      <c r="G63" s="196">
        <v>100</v>
      </c>
      <c r="H63" s="196">
        <v>100</v>
      </c>
      <c r="I63" s="196">
        <f t="shared" si="0"/>
        <v>0</v>
      </c>
      <c r="J63" s="202">
        <f t="shared" si="4"/>
        <v>1</v>
      </c>
      <c r="K63" s="202">
        <f t="shared" si="2"/>
        <v>1</v>
      </c>
      <c r="L63" s="232"/>
      <c r="M63" s="13"/>
    </row>
    <row r="64" spans="1:17" ht="33.75" x14ac:dyDescent="0.25">
      <c r="A64" s="196">
        <v>1</v>
      </c>
      <c r="B64" s="196">
        <v>3</v>
      </c>
      <c r="C64" s="196">
        <v>12</v>
      </c>
      <c r="D64" s="228" t="s">
        <v>91</v>
      </c>
      <c r="E64" s="228" t="s">
        <v>116</v>
      </c>
      <c r="F64" s="196">
        <v>34608</v>
      </c>
      <c r="G64" s="196">
        <v>35698</v>
      </c>
      <c r="H64" s="208">
        <v>39521</v>
      </c>
      <c r="I64" s="196">
        <f t="shared" si="0"/>
        <v>3823</v>
      </c>
      <c r="J64" s="202">
        <f t="shared" si="4"/>
        <v>1.1070928343324555</v>
      </c>
      <c r="K64" s="202">
        <f t="shared" si="2"/>
        <v>1.141961396208969</v>
      </c>
      <c r="L64" s="201" t="s">
        <v>143</v>
      </c>
      <c r="M64" s="13"/>
    </row>
    <row r="65" spans="1:16" ht="67.5" x14ac:dyDescent="0.25">
      <c r="A65" s="196">
        <v>1</v>
      </c>
      <c r="B65" s="196">
        <v>3</v>
      </c>
      <c r="C65" s="196">
        <v>13</v>
      </c>
      <c r="D65" s="228" t="s">
        <v>92</v>
      </c>
      <c r="E65" s="228" t="s">
        <v>37</v>
      </c>
      <c r="F65" s="196">
        <v>0</v>
      </c>
      <c r="G65" s="196">
        <v>0</v>
      </c>
      <c r="H65" s="196">
        <v>0</v>
      </c>
      <c r="I65" s="196">
        <f t="shared" si="0"/>
        <v>0</v>
      </c>
      <c r="J65" s="202">
        <v>0</v>
      </c>
      <c r="K65" s="202">
        <v>0</v>
      </c>
      <c r="L65" s="232"/>
      <c r="M65" s="13"/>
    </row>
    <row r="66" spans="1:16" ht="22.5" x14ac:dyDescent="0.25">
      <c r="A66" s="196">
        <v>1</v>
      </c>
      <c r="B66" s="196">
        <v>3</v>
      </c>
      <c r="C66" s="196">
        <v>14</v>
      </c>
      <c r="D66" s="228" t="s">
        <v>93</v>
      </c>
      <c r="E66" s="228" t="s">
        <v>117</v>
      </c>
      <c r="F66" s="196">
        <v>0</v>
      </c>
      <c r="G66" s="196">
        <v>72</v>
      </c>
      <c r="H66" s="208">
        <v>90.69</v>
      </c>
      <c r="I66" s="196">
        <f>H66-G66</f>
        <v>18.689999999999998</v>
      </c>
      <c r="J66" s="202">
        <f>H66/G66</f>
        <v>1.2595833333333333</v>
      </c>
      <c r="K66" s="202">
        <v>0</v>
      </c>
      <c r="L66" s="229" t="s">
        <v>907</v>
      </c>
      <c r="M66" s="13"/>
    </row>
    <row r="67" spans="1:16" ht="33.75" x14ac:dyDescent="0.25">
      <c r="A67" s="196">
        <v>1</v>
      </c>
      <c r="B67" s="196">
        <v>3</v>
      </c>
      <c r="C67" s="196">
        <v>15</v>
      </c>
      <c r="D67" s="228" t="s">
        <v>94</v>
      </c>
      <c r="E67" s="228" t="s">
        <v>37</v>
      </c>
      <c r="F67" s="196">
        <v>97.87</v>
      </c>
      <c r="G67" s="196">
        <v>97.87</v>
      </c>
      <c r="H67" s="208">
        <v>97.87</v>
      </c>
      <c r="I67" s="196">
        <f>H67-G67</f>
        <v>0</v>
      </c>
      <c r="J67" s="202">
        <f>H67/G67</f>
        <v>1</v>
      </c>
      <c r="K67" s="202">
        <v>0</v>
      </c>
      <c r="L67" s="128"/>
      <c r="M67" s="13"/>
    </row>
    <row r="68" spans="1:16" ht="56.25" x14ac:dyDescent="0.25">
      <c r="A68" s="196">
        <v>1</v>
      </c>
      <c r="B68" s="196">
        <v>3</v>
      </c>
      <c r="C68" s="196">
        <v>16</v>
      </c>
      <c r="D68" s="228" t="s">
        <v>136</v>
      </c>
      <c r="E68" s="228" t="s">
        <v>37</v>
      </c>
      <c r="F68" s="196">
        <v>93</v>
      </c>
      <c r="G68" s="196">
        <v>93</v>
      </c>
      <c r="H68" s="208">
        <v>93</v>
      </c>
      <c r="I68" s="196">
        <f>H68-G68</f>
        <v>0</v>
      </c>
      <c r="J68" s="202">
        <f>H68/G68</f>
        <v>1</v>
      </c>
      <c r="K68" s="202">
        <f t="shared" si="2"/>
        <v>1</v>
      </c>
      <c r="L68" s="128"/>
      <c r="M68" s="13"/>
    </row>
    <row r="69" spans="1:16" ht="33.75" x14ac:dyDescent="0.25">
      <c r="A69" s="196">
        <v>1</v>
      </c>
      <c r="B69" s="196">
        <v>3</v>
      </c>
      <c r="C69" s="196">
        <v>17</v>
      </c>
      <c r="D69" s="228" t="s">
        <v>134</v>
      </c>
      <c r="E69" s="228" t="s">
        <v>37</v>
      </c>
      <c r="F69" s="196">
        <v>13</v>
      </c>
      <c r="G69" s="196">
        <v>13</v>
      </c>
      <c r="H69" s="208">
        <v>13</v>
      </c>
      <c r="I69" s="196">
        <f t="shared" si="0"/>
        <v>0</v>
      </c>
      <c r="J69" s="202">
        <f t="shared" si="4"/>
        <v>1</v>
      </c>
      <c r="K69" s="202">
        <f t="shared" si="2"/>
        <v>1</v>
      </c>
      <c r="L69" s="229"/>
      <c r="M69" s="391"/>
      <c r="N69" s="391"/>
      <c r="O69" s="391"/>
      <c r="P69" s="391"/>
    </row>
    <row r="70" spans="1:16" ht="33.75" x14ac:dyDescent="0.25">
      <c r="A70" s="196">
        <v>1</v>
      </c>
      <c r="B70" s="196">
        <v>3</v>
      </c>
      <c r="C70" s="196">
        <v>18</v>
      </c>
      <c r="D70" s="228" t="s">
        <v>135</v>
      </c>
      <c r="E70" s="228" t="s">
        <v>37</v>
      </c>
      <c r="F70" s="196">
        <v>65</v>
      </c>
      <c r="G70" s="196">
        <v>65</v>
      </c>
      <c r="H70" s="208">
        <v>65</v>
      </c>
      <c r="I70" s="196">
        <f t="shared" si="0"/>
        <v>0</v>
      </c>
      <c r="J70" s="202">
        <f t="shared" si="4"/>
        <v>1</v>
      </c>
      <c r="K70" s="202">
        <f t="shared" si="2"/>
        <v>1</v>
      </c>
      <c r="L70" s="128"/>
      <c r="M70" s="13"/>
    </row>
    <row r="71" spans="1:16" ht="35.25" customHeight="1" x14ac:dyDescent="0.25">
      <c r="A71" s="223"/>
      <c r="B71" s="223"/>
      <c r="C71" s="223"/>
      <c r="D71" s="233"/>
      <c r="E71" s="233"/>
      <c r="F71" s="217"/>
      <c r="G71" s="217"/>
      <c r="H71" s="217"/>
      <c r="I71" s="217"/>
      <c r="J71" s="220">
        <f>SUM(J50:J52,J56,J57:J59,J60:J64,J65:J70)</f>
        <v>16.366676167665787</v>
      </c>
      <c r="K71" s="220">
        <f>SUM(K50:K52,K56,K57:K59,K60:K64,K65:K70)</f>
        <v>13.14196139620897</v>
      </c>
      <c r="L71" s="234"/>
    </row>
    <row r="72" spans="1:16" ht="15.75" x14ac:dyDescent="0.25">
      <c r="A72" s="226">
        <v>1</v>
      </c>
      <c r="B72" s="226">
        <v>4</v>
      </c>
      <c r="C72" s="196"/>
      <c r="D72" s="235" t="s">
        <v>95</v>
      </c>
    </row>
    <row r="73" spans="1:16" ht="45" x14ac:dyDescent="0.25">
      <c r="A73" s="196">
        <v>1</v>
      </c>
      <c r="B73" s="196">
        <v>4</v>
      </c>
      <c r="C73" s="196">
        <v>1</v>
      </c>
      <c r="D73" s="201" t="s">
        <v>96</v>
      </c>
      <c r="E73" s="201" t="s">
        <v>37</v>
      </c>
      <c r="F73" s="196">
        <v>78</v>
      </c>
      <c r="G73" s="196">
        <v>78</v>
      </c>
      <c r="H73" s="196">
        <v>78</v>
      </c>
      <c r="I73" s="196">
        <f t="shared" si="0"/>
        <v>0</v>
      </c>
      <c r="J73" s="202">
        <f>H73/G73</f>
        <v>1</v>
      </c>
      <c r="K73" s="202">
        <f t="shared" si="2"/>
        <v>1</v>
      </c>
      <c r="L73" s="227"/>
    </row>
    <row r="74" spans="1:16" ht="22.5" x14ac:dyDescent="0.25">
      <c r="A74" s="196">
        <v>1</v>
      </c>
      <c r="B74" s="196">
        <v>4</v>
      </c>
      <c r="C74" s="196">
        <v>2</v>
      </c>
      <c r="D74" s="201" t="s">
        <v>97</v>
      </c>
      <c r="E74" s="201" t="s">
        <v>85</v>
      </c>
      <c r="F74" s="196">
        <v>12.4</v>
      </c>
      <c r="G74" s="196">
        <v>12.4</v>
      </c>
      <c r="H74" s="196">
        <v>13.2</v>
      </c>
      <c r="I74" s="196">
        <f t="shared" si="0"/>
        <v>0.79999999999999893</v>
      </c>
      <c r="J74" s="202">
        <f t="shared" ref="J74:J81" si="5">H74/G74</f>
        <v>1.064516129032258</v>
      </c>
      <c r="K74" s="202">
        <f t="shared" si="2"/>
        <v>1.064516129032258</v>
      </c>
      <c r="L74" s="227"/>
    </row>
    <row r="75" spans="1:16" ht="33.75" x14ac:dyDescent="0.25">
      <c r="A75" s="196">
        <v>1</v>
      </c>
      <c r="B75" s="196">
        <v>4</v>
      </c>
      <c r="C75" s="196">
        <v>3</v>
      </c>
      <c r="D75" s="201" t="s">
        <v>98</v>
      </c>
      <c r="E75" s="201" t="s">
        <v>85</v>
      </c>
      <c r="F75" s="196">
        <v>21</v>
      </c>
      <c r="G75" s="196">
        <v>21</v>
      </c>
      <c r="H75" s="196">
        <v>21</v>
      </c>
      <c r="I75" s="196">
        <f t="shared" si="0"/>
        <v>0</v>
      </c>
      <c r="J75" s="202">
        <f t="shared" si="5"/>
        <v>1</v>
      </c>
      <c r="K75" s="202">
        <f t="shared" si="2"/>
        <v>1</v>
      </c>
      <c r="L75" s="227"/>
    </row>
    <row r="76" spans="1:16" ht="22.5" x14ac:dyDescent="0.25">
      <c r="A76" s="196">
        <v>1</v>
      </c>
      <c r="B76" s="196">
        <v>4</v>
      </c>
      <c r="C76" s="196">
        <v>4</v>
      </c>
      <c r="D76" s="201" t="s">
        <v>99</v>
      </c>
      <c r="E76" s="201" t="s">
        <v>85</v>
      </c>
      <c r="F76" s="196">
        <v>258</v>
      </c>
      <c r="G76" s="196">
        <v>258</v>
      </c>
      <c r="H76" s="196">
        <v>258</v>
      </c>
      <c r="I76" s="196">
        <f t="shared" si="0"/>
        <v>0</v>
      </c>
      <c r="J76" s="202">
        <f t="shared" si="5"/>
        <v>1</v>
      </c>
      <c r="K76" s="202">
        <f t="shared" si="2"/>
        <v>1</v>
      </c>
      <c r="L76" s="227"/>
    </row>
    <row r="77" spans="1:16" ht="33.75" x14ac:dyDescent="0.25">
      <c r="A77" s="196">
        <v>1</v>
      </c>
      <c r="B77" s="196">
        <v>4</v>
      </c>
      <c r="C77" s="196">
        <v>5</v>
      </c>
      <c r="D77" s="201" t="s">
        <v>100</v>
      </c>
      <c r="E77" s="201" t="s">
        <v>85</v>
      </c>
      <c r="F77" s="196">
        <v>168</v>
      </c>
      <c r="G77" s="196">
        <v>168</v>
      </c>
      <c r="H77" s="196">
        <v>168</v>
      </c>
      <c r="I77" s="196">
        <f t="shared" ref="I77:I82" si="6">H77-G77</f>
        <v>0</v>
      </c>
      <c r="J77" s="202">
        <f t="shared" si="5"/>
        <v>1</v>
      </c>
      <c r="K77" s="202">
        <f>H77/F77</f>
        <v>1</v>
      </c>
      <c r="L77" s="227"/>
    </row>
    <row r="78" spans="1:16" ht="67.5" x14ac:dyDescent="0.25">
      <c r="A78" s="196">
        <v>1</v>
      </c>
      <c r="B78" s="196">
        <v>4</v>
      </c>
      <c r="C78" s="196">
        <v>6</v>
      </c>
      <c r="D78" s="201" t="s">
        <v>101</v>
      </c>
      <c r="E78" s="201" t="s">
        <v>37</v>
      </c>
      <c r="F78" s="196">
        <v>0.9</v>
      </c>
      <c r="G78" s="196">
        <v>0.9</v>
      </c>
      <c r="H78" s="196">
        <v>0.9</v>
      </c>
      <c r="I78" s="196">
        <f t="shared" si="6"/>
        <v>0</v>
      </c>
      <c r="J78" s="202">
        <f t="shared" si="5"/>
        <v>1</v>
      </c>
      <c r="K78" s="202">
        <f>H78/F78</f>
        <v>1</v>
      </c>
      <c r="L78" s="229"/>
    </row>
    <row r="79" spans="1:16" ht="22.5" x14ac:dyDescent="0.25">
      <c r="A79" s="196">
        <v>1</v>
      </c>
      <c r="B79" s="196">
        <v>4</v>
      </c>
      <c r="C79" s="196">
        <v>7</v>
      </c>
      <c r="D79" s="201" t="s">
        <v>102</v>
      </c>
      <c r="E79" s="201" t="s">
        <v>85</v>
      </c>
      <c r="F79" s="196">
        <v>11</v>
      </c>
      <c r="G79" s="196">
        <v>11</v>
      </c>
      <c r="H79" s="196">
        <v>11</v>
      </c>
      <c r="I79" s="196">
        <f t="shared" si="6"/>
        <v>0</v>
      </c>
      <c r="J79" s="202">
        <f t="shared" si="5"/>
        <v>1</v>
      </c>
      <c r="K79" s="202">
        <f>H79/F79</f>
        <v>1</v>
      </c>
      <c r="L79" s="227"/>
    </row>
    <row r="80" spans="1:16" x14ac:dyDescent="0.25">
      <c r="A80" s="196">
        <v>1</v>
      </c>
      <c r="B80" s="196">
        <v>4</v>
      </c>
      <c r="C80" s="196"/>
      <c r="D80" s="201" t="s">
        <v>103</v>
      </c>
      <c r="E80" s="201"/>
      <c r="F80" s="196">
        <v>1</v>
      </c>
      <c r="G80" s="196">
        <v>1</v>
      </c>
      <c r="H80" s="196">
        <v>1</v>
      </c>
      <c r="I80" s="196">
        <f t="shared" si="6"/>
        <v>0</v>
      </c>
      <c r="J80" s="202">
        <f t="shared" si="5"/>
        <v>1</v>
      </c>
      <c r="K80" s="202">
        <f>H80/F80</f>
        <v>1</v>
      </c>
      <c r="L80" s="227"/>
    </row>
    <row r="81" spans="1:12" x14ac:dyDescent="0.25">
      <c r="A81" s="196">
        <v>1</v>
      </c>
      <c r="B81" s="196">
        <v>4</v>
      </c>
      <c r="C81" s="196"/>
      <c r="D81" s="201" t="s">
        <v>104</v>
      </c>
      <c r="E81" s="201"/>
      <c r="F81" s="196">
        <v>9</v>
      </c>
      <c r="G81" s="196">
        <v>9</v>
      </c>
      <c r="H81" s="196">
        <v>9</v>
      </c>
      <c r="I81" s="196">
        <f t="shared" si="6"/>
        <v>0</v>
      </c>
      <c r="J81" s="202">
        <f t="shared" si="5"/>
        <v>1</v>
      </c>
      <c r="K81" s="202">
        <f>H81/F81</f>
        <v>1</v>
      </c>
      <c r="L81" s="227"/>
    </row>
    <row r="82" spans="1:12" x14ac:dyDescent="0.25">
      <c r="A82" s="196">
        <v>1</v>
      </c>
      <c r="B82" s="196">
        <v>4</v>
      </c>
      <c r="C82" s="196"/>
      <c r="D82" s="201" t="s">
        <v>105</v>
      </c>
      <c r="E82" s="201"/>
      <c r="F82" s="196">
        <v>1</v>
      </c>
      <c r="G82" s="196">
        <v>1</v>
      </c>
      <c r="H82" s="196">
        <v>1</v>
      </c>
      <c r="I82" s="196">
        <f t="shared" si="6"/>
        <v>0</v>
      </c>
      <c r="J82" s="202">
        <v>0</v>
      </c>
      <c r="K82" s="202">
        <v>0</v>
      </c>
      <c r="L82" s="227"/>
    </row>
    <row r="83" spans="1:12" ht="33.75" x14ac:dyDescent="0.25">
      <c r="A83" s="196">
        <v>1</v>
      </c>
      <c r="B83" s="196">
        <v>4</v>
      </c>
      <c r="C83" s="196">
        <v>8</v>
      </c>
      <c r="D83" s="201" t="s">
        <v>125</v>
      </c>
      <c r="E83" s="201" t="s">
        <v>37</v>
      </c>
      <c r="F83" s="196">
        <v>0</v>
      </c>
      <c r="G83" s="196">
        <v>2.9</v>
      </c>
      <c r="H83" s="196">
        <v>2.9</v>
      </c>
      <c r="I83" s="196">
        <f>H83-G83</f>
        <v>0</v>
      </c>
      <c r="J83" s="202">
        <f>H83/G83</f>
        <v>1</v>
      </c>
      <c r="K83" s="202">
        <v>0</v>
      </c>
      <c r="L83" s="227"/>
    </row>
    <row r="84" spans="1:12" ht="57.75" customHeight="1" x14ac:dyDescent="0.25">
      <c r="A84" s="196"/>
      <c r="B84" s="196"/>
      <c r="C84" s="196"/>
      <c r="D84" s="224"/>
      <c r="E84" s="224"/>
      <c r="F84" s="217"/>
      <c r="G84" s="217"/>
      <c r="H84" s="217"/>
      <c r="I84" s="217"/>
      <c r="J84" s="220">
        <f>SUM(J73:J79,J83)</f>
        <v>8.064516129032258</v>
      </c>
      <c r="K84" s="220">
        <f>SUM(K73:K79,K83)</f>
        <v>7.064516129032258</v>
      </c>
      <c r="L84" s="219"/>
    </row>
    <row r="85" spans="1:12" ht="29.25" customHeight="1" x14ac:dyDescent="0.25">
      <c r="A85" s="226">
        <v>1</v>
      </c>
      <c r="B85" s="226">
        <v>5</v>
      </c>
      <c r="C85" s="196"/>
      <c r="D85" s="396" t="s">
        <v>9</v>
      </c>
      <c r="E85" s="396"/>
      <c r="F85" s="396"/>
      <c r="G85" s="396"/>
      <c r="H85" s="396"/>
      <c r="I85" s="396"/>
      <c r="J85" s="396"/>
      <c r="K85" s="396"/>
      <c r="L85" s="396"/>
    </row>
    <row r="86" spans="1:12" ht="22.5" x14ac:dyDescent="0.25">
      <c r="A86" s="196">
        <v>1</v>
      </c>
      <c r="B86" s="196">
        <v>5</v>
      </c>
      <c r="C86" s="196">
        <v>1</v>
      </c>
      <c r="D86" s="201" t="s">
        <v>106</v>
      </c>
      <c r="E86" s="201" t="s">
        <v>52</v>
      </c>
      <c r="F86" s="196"/>
      <c r="G86" s="196"/>
      <c r="H86" s="196"/>
      <c r="I86" s="196"/>
      <c r="J86" s="196"/>
      <c r="K86" s="196"/>
      <c r="L86" s="222"/>
    </row>
    <row r="87" spans="1:12" ht="67.5" x14ac:dyDescent="0.25">
      <c r="A87" s="196">
        <v>1</v>
      </c>
      <c r="B87" s="196">
        <v>5</v>
      </c>
      <c r="C87" s="196">
        <v>2</v>
      </c>
      <c r="D87" s="201" t="s">
        <v>107</v>
      </c>
      <c r="E87" s="201" t="s">
        <v>37</v>
      </c>
      <c r="F87" s="196">
        <v>100</v>
      </c>
      <c r="G87" s="196">
        <v>100</v>
      </c>
      <c r="H87" s="196">
        <v>100</v>
      </c>
      <c r="I87" s="196">
        <f t="shared" ref="I87:I96" si="7">H87-G87</f>
        <v>0</v>
      </c>
      <c r="J87" s="202">
        <f t="shared" ref="J87:J93" si="8">H87/G87</f>
        <v>1</v>
      </c>
      <c r="K87" s="202">
        <f t="shared" ref="K87:K96" si="9">H87/F87</f>
        <v>1</v>
      </c>
      <c r="L87" s="196"/>
    </row>
    <row r="88" spans="1:12" ht="78.75" x14ac:dyDescent="0.25">
      <c r="A88" s="196">
        <v>1</v>
      </c>
      <c r="B88" s="196">
        <v>5</v>
      </c>
      <c r="C88" s="196">
        <v>3</v>
      </c>
      <c r="D88" s="201" t="s">
        <v>108</v>
      </c>
      <c r="E88" s="201" t="s">
        <v>37</v>
      </c>
      <c r="F88" s="196">
        <v>69.2</v>
      </c>
      <c r="G88" s="196">
        <v>95</v>
      </c>
      <c r="H88" s="196">
        <v>82</v>
      </c>
      <c r="I88" s="196">
        <f t="shared" si="7"/>
        <v>-13</v>
      </c>
      <c r="J88" s="202">
        <f t="shared" si="8"/>
        <v>0.86315789473684212</v>
      </c>
      <c r="K88" s="202">
        <f t="shared" si="9"/>
        <v>1.1849710982658959</v>
      </c>
      <c r="L88" s="201" t="s">
        <v>903</v>
      </c>
    </row>
    <row r="89" spans="1:12" ht="45" x14ac:dyDescent="0.25">
      <c r="A89" s="196">
        <v>1</v>
      </c>
      <c r="B89" s="196">
        <v>5</v>
      </c>
      <c r="C89" s="196">
        <v>4</v>
      </c>
      <c r="D89" s="201" t="s">
        <v>109</v>
      </c>
      <c r="E89" s="201" t="s">
        <v>37</v>
      </c>
      <c r="F89" s="222">
        <v>73.2</v>
      </c>
      <c r="G89" s="222">
        <v>70</v>
      </c>
      <c r="H89" s="222">
        <v>74.900000000000006</v>
      </c>
      <c r="I89" s="196">
        <f t="shared" si="7"/>
        <v>4.9000000000000057</v>
      </c>
      <c r="J89" s="202">
        <f t="shared" si="8"/>
        <v>1.07</v>
      </c>
      <c r="K89" s="202">
        <f t="shared" si="9"/>
        <v>1.0232240437158471</v>
      </c>
      <c r="L89" s="222"/>
    </row>
    <row r="90" spans="1:12" ht="22.5" x14ac:dyDescent="0.25">
      <c r="A90" s="196">
        <v>1</v>
      </c>
      <c r="B90" s="196">
        <v>5</v>
      </c>
      <c r="C90" s="196">
        <v>5</v>
      </c>
      <c r="D90" s="201" t="s">
        <v>110</v>
      </c>
      <c r="E90" s="201" t="s">
        <v>85</v>
      </c>
      <c r="F90" s="222">
        <v>12</v>
      </c>
      <c r="G90" s="222">
        <v>15</v>
      </c>
      <c r="H90" s="222">
        <v>16</v>
      </c>
      <c r="I90" s="196">
        <f t="shared" si="7"/>
        <v>1</v>
      </c>
      <c r="J90" s="202">
        <f t="shared" si="8"/>
        <v>1.0666666666666667</v>
      </c>
      <c r="K90" s="202">
        <f t="shared" si="9"/>
        <v>1.3333333333333333</v>
      </c>
      <c r="L90" s="222"/>
    </row>
    <row r="91" spans="1:12" ht="33.75" x14ac:dyDescent="0.25">
      <c r="A91" s="196">
        <v>1</v>
      </c>
      <c r="B91" s="196">
        <v>5</v>
      </c>
      <c r="C91" s="196">
        <v>6</v>
      </c>
      <c r="D91" s="201" t="s">
        <v>111</v>
      </c>
      <c r="E91" s="201" t="s">
        <v>37</v>
      </c>
      <c r="F91" s="222">
        <v>100</v>
      </c>
      <c r="G91" s="222">
        <v>100</v>
      </c>
      <c r="H91" s="222">
        <v>100</v>
      </c>
      <c r="I91" s="196">
        <f t="shared" si="7"/>
        <v>0</v>
      </c>
      <c r="J91" s="202">
        <f t="shared" si="8"/>
        <v>1</v>
      </c>
      <c r="K91" s="202">
        <f t="shared" si="9"/>
        <v>1</v>
      </c>
      <c r="L91" s="222"/>
    </row>
    <row r="92" spans="1:12" ht="33.75" x14ac:dyDescent="0.25">
      <c r="A92" s="196">
        <v>1</v>
      </c>
      <c r="B92" s="196">
        <v>5</v>
      </c>
      <c r="C92" s="196">
        <v>7</v>
      </c>
      <c r="D92" s="201" t="s">
        <v>112</v>
      </c>
      <c r="E92" s="201" t="s">
        <v>37</v>
      </c>
      <c r="F92" s="222">
        <v>100</v>
      </c>
      <c r="G92" s="222">
        <v>100</v>
      </c>
      <c r="H92" s="222">
        <v>100</v>
      </c>
      <c r="I92" s="196">
        <f t="shared" si="7"/>
        <v>0</v>
      </c>
      <c r="J92" s="202">
        <f t="shared" si="8"/>
        <v>1</v>
      </c>
      <c r="K92" s="202">
        <f t="shared" si="9"/>
        <v>1</v>
      </c>
      <c r="L92" s="222"/>
    </row>
    <row r="93" spans="1:12" ht="33.75" x14ac:dyDescent="0.25">
      <c r="A93" s="196">
        <v>1</v>
      </c>
      <c r="B93" s="196">
        <v>5</v>
      </c>
      <c r="C93" s="196">
        <v>8</v>
      </c>
      <c r="D93" s="228" t="s">
        <v>113</v>
      </c>
      <c r="E93" s="201" t="s">
        <v>114</v>
      </c>
      <c r="F93" s="222">
        <v>0</v>
      </c>
      <c r="G93" s="222">
        <v>1</v>
      </c>
      <c r="H93" s="222">
        <v>1</v>
      </c>
      <c r="I93" s="196">
        <f t="shared" si="7"/>
        <v>0</v>
      </c>
      <c r="J93" s="202">
        <f t="shared" si="8"/>
        <v>1</v>
      </c>
      <c r="K93" s="202">
        <v>0</v>
      </c>
      <c r="L93" s="200"/>
    </row>
    <row r="94" spans="1:12" ht="22.5" x14ac:dyDescent="0.25">
      <c r="A94" s="196">
        <v>1</v>
      </c>
      <c r="B94" s="196">
        <v>5</v>
      </c>
      <c r="C94" s="196">
        <v>9</v>
      </c>
      <c r="D94" s="228" t="s">
        <v>115</v>
      </c>
      <c r="E94" s="201" t="s">
        <v>37</v>
      </c>
      <c r="F94" s="222">
        <v>70</v>
      </c>
      <c r="G94" s="222">
        <v>80</v>
      </c>
      <c r="H94" s="222">
        <v>70</v>
      </c>
      <c r="I94" s="196">
        <f t="shared" si="7"/>
        <v>-10</v>
      </c>
      <c r="J94" s="202">
        <v>0</v>
      </c>
      <c r="K94" s="202">
        <f t="shared" si="9"/>
        <v>1</v>
      </c>
      <c r="L94" s="222"/>
    </row>
    <row r="95" spans="1:12" ht="56.25" x14ac:dyDescent="0.25">
      <c r="A95" s="196">
        <v>1</v>
      </c>
      <c r="B95" s="196">
        <v>5</v>
      </c>
      <c r="C95" s="196">
        <v>10</v>
      </c>
      <c r="D95" s="201" t="s">
        <v>123</v>
      </c>
      <c r="E95" s="201" t="s">
        <v>37</v>
      </c>
      <c r="F95" s="222">
        <v>52.9</v>
      </c>
      <c r="G95" s="222">
        <v>66.400000000000006</v>
      </c>
      <c r="H95" s="208">
        <v>75.239999999999995</v>
      </c>
      <c r="I95" s="196">
        <f t="shared" si="7"/>
        <v>8.8399999999999892</v>
      </c>
      <c r="J95" s="202">
        <f>H95/G95</f>
        <v>1.1331325301204818</v>
      </c>
      <c r="K95" s="202">
        <f t="shared" si="9"/>
        <v>1.4223062381852551</v>
      </c>
      <c r="L95" s="222"/>
    </row>
    <row r="96" spans="1:12" ht="33.75" x14ac:dyDescent="0.25">
      <c r="A96" s="196">
        <v>1</v>
      </c>
      <c r="B96" s="196">
        <v>5</v>
      </c>
      <c r="C96" s="196">
        <v>11</v>
      </c>
      <c r="D96" s="201" t="s">
        <v>124</v>
      </c>
      <c r="E96" s="201" t="s">
        <v>37</v>
      </c>
      <c r="F96" s="222">
        <v>10</v>
      </c>
      <c r="G96" s="222">
        <v>10</v>
      </c>
      <c r="H96" s="208">
        <v>10</v>
      </c>
      <c r="I96" s="196">
        <f t="shared" si="7"/>
        <v>0</v>
      </c>
      <c r="J96" s="202">
        <f>H96/G96</f>
        <v>1</v>
      </c>
      <c r="K96" s="202">
        <f t="shared" si="9"/>
        <v>1</v>
      </c>
      <c r="L96" s="222"/>
    </row>
    <row r="97" spans="10:11" x14ac:dyDescent="0.25">
      <c r="J97" s="236">
        <f>SUM(J87:J95)</f>
        <v>8.1329570915239913</v>
      </c>
      <c r="K97" s="236">
        <f>SUM(K87:K94)</f>
        <v>7.5415284753150758</v>
      </c>
    </row>
  </sheetData>
  <mergeCells count="25">
    <mergeCell ref="D85:L85"/>
    <mergeCell ref="F4:F5"/>
    <mergeCell ref="G4:G5"/>
    <mergeCell ref="H4:H5"/>
    <mergeCell ref="B1:L1"/>
    <mergeCell ref="A3:B4"/>
    <mergeCell ref="C3:C5"/>
    <mergeCell ref="D3:D5"/>
    <mergeCell ref="E3:E5"/>
    <mergeCell ref="F3:H3"/>
    <mergeCell ref="I3:I5"/>
    <mergeCell ref="J3:J5"/>
    <mergeCell ref="K3:K5"/>
    <mergeCell ref="L3:L5"/>
    <mergeCell ref="D49:J49"/>
    <mergeCell ref="M50:P50"/>
    <mergeCell ref="L46:L47"/>
    <mergeCell ref="M57:P57"/>
    <mergeCell ref="M60:P60"/>
    <mergeCell ref="M61:P61"/>
    <mergeCell ref="M69:P69"/>
    <mergeCell ref="M51:Q51"/>
    <mergeCell ref="M53:Q53"/>
    <mergeCell ref="M54:Q54"/>
    <mergeCell ref="M55:Q55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6"/>
  <sheetViews>
    <sheetView tabSelected="1" workbookViewId="0">
      <selection activeCell="D5" sqref="D5"/>
    </sheetView>
  </sheetViews>
  <sheetFormatPr defaultRowHeight="15" x14ac:dyDescent="0.25"/>
  <cols>
    <col min="1" max="1" width="4.42578125" customWidth="1"/>
    <col min="2" max="2" width="32" customWidth="1"/>
    <col min="3" max="3" width="14.28515625" customWidth="1"/>
    <col min="4" max="4" width="12.140625" customWidth="1"/>
    <col min="5" max="5" width="35.7109375" customWidth="1"/>
  </cols>
  <sheetData>
    <row r="1" spans="1:11" x14ac:dyDescent="0.25">
      <c r="A1" s="110" t="s">
        <v>772</v>
      </c>
      <c r="B1" s="110"/>
      <c r="C1" s="110"/>
      <c r="D1" s="110"/>
      <c r="E1" s="110"/>
    </row>
    <row r="2" spans="1:11" ht="45" x14ac:dyDescent="0.25">
      <c r="A2" s="251"/>
      <c r="B2" s="251"/>
      <c r="C2" s="252" t="s">
        <v>964</v>
      </c>
      <c r="D2" s="251"/>
      <c r="E2" s="251"/>
      <c r="F2" s="251"/>
      <c r="G2" s="251"/>
      <c r="H2" s="251"/>
      <c r="I2" s="251"/>
      <c r="J2" s="251"/>
      <c r="K2" s="251"/>
    </row>
    <row r="3" spans="1:11" ht="30" x14ac:dyDescent="0.25">
      <c r="A3" s="109" t="s">
        <v>771</v>
      </c>
      <c r="B3" s="109" t="s">
        <v>770</v>
      </c>
      <c r="C3" s="109" t="s">
        <v>769</v>
      </c>
      <c r="D3" s="109" t="s">
        <v>768</v>
      </c>
      <c r="E3" s="109" t="s">
        <v>767</v>
      </c>
      <c r="F3" s="251"/>
      <c r="G3" s="251"/>
      <c r="H3" s="251"/>
      <c r="I3" s="251"/>
      <c r="J3" s="251"/>
      <c r="K3" s="251"/>
    </row>
    <row r="4" spans="1:11" ht="75" x14ac:dyDescent="0.25">
      <c r="A4" s="250">
        <v>1</v>
      </c>
      <c r="B4" s="250" t="s">
        <v>967</v>
      </c>
      <c r="C4" s="253">
        <v>45349</v>
      </c>
      <c r="D4" s="250">
        <v>240</v>
      </c>
      <c r="E4" s="250" t="s">
        <v>966</v>
      </c>
      <c r="F4" s="251"/>
      <c r="G4" s="251"/>
      <c r="H4" s="251"/>
      <c r="I4" s="251"/>
      <c r="J4" s="251"/>
      <c r="K4" s="251"/>
    </row>
    <row r="5" spans="1:11" ht="120" x14ac:dyDescent="0.25">
      <c r="A5" s="254" t="s">
        <v>965</v>
      </c>
      <c r="B5" s="254" t="s">
        <v>967</v>
      </c>
      <c r="C5" s="255">
        <v>45541</v>
      </c>
      <c r="D5" s="254">
        <v>1364</v>
      </c>
      <c r="E5" s="254" t="s">
        <v>968</v>
      </c>
      <c r="F5" s="251"/>
      <c r="G5" s="251"/>
      <c r="H5" s="251"/>
      <c r="I5" s="251"/>
      <c r="J5" s="251"/>
      <c r="K5" s="251"/>
    </row>
    <row r="6" spans="1:11" x14ac:dyDescent="0.25">
      <c r="A6" s="109"/>
      <c r="B6" s="109"/>
      <c r="C6" s="109"/>
      <c r="D6" s="109"/>
      <c r="E6" s="109"/>
      <c r="F6" s="251"/>
      <c r="G6" s="251"/>
      <c r="H6" s="251"/>
      <c r="I6" s="251"/>
      <c r="J6" s="251"/>
      <c r="K6" s="25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D10" sqref="D10"/>
    </sheetView>
  </sheetViews>
  <sheetFormatPr defaultRowHeight="40.5" customHeight="1" x14ac:dyDescent="0.25"/>
  <cols>
    <col min="1" max="1" width="7.5703125" customWidth="1"/>
    <col min="2" max="2" width="8.7109375" customWidth="1"/>
    <col min="3" max="3" width="24.7109375" customWidth="1"/>
    <col min="4" max="4" width="16.5703125" customWidth="1"/>
    <col min="5" max="5" width="16.85546875" customWidth="1"/>
    <col min="6" max="6" width="16.42578125" customWidth="1"/>
    <col min="7" max="7" width="23.85546875" customWidth="1"/>
    <col min="8" max="8" width="14.42578125" customWidth="1"/>
    <col min="9" max="9" width="14.85546875" customWidth="1"/>
    <col min="10" max="10" width="17.7109375" customWidth="1"/>
    <col min="11" max="11" width="16.140625" customWidth="1"/>
  </cols>
  <sheetData>
    <row r="1" spans="1:11" ht="40.5" customHeight="1" thickBot="1" x14ac:dyDescent="0.3">
      <c r="A1" s="402" t="s">
        <v>905</v>
      </c>
      <c r="B1" s="402"/>
      <c r="C1" s="402"/>
      <c r="D1" s="402"/>
      <c r="E1" s="402"/>
      <c r="F1" s="402"/>
      <c r="G1" s="402"/>
      <c r="H1" s="402"/>
      <c r="I1" s="402"/>
      <c r="J1" s="402"/>
    </row>
    <row r="3" spans="1:11" ht="67.5" customHeight="1" x14ac:dyDescent="0.25">
      <c r="A3" s="403" t="s">
        <v>0</v>
      </c>
      <c r="B3" s="404"/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3" t="s">
        <v>19</v>
      </c>
    </row>
    <row r="4" spans="1:11" ht="19.5" customHeight="1" x14ac:dyDescent="0.25">
      <c r="A4" s="8"/>
      <c r="B4" s="9"/>
      <c r="C4" s="2"/>
      <c r="D4" s="2"/>
      <c r="E4" s="2"/>
      <c r="F4" s="2">
        <v>1</v>
      </c>
      <c r="G4" s="2">
        <v>2</v>
      </c>
      <c r="H4" s="2">
        <v>3</v>
      </c>
      <c r="I4" s="2">
        <v>4</v>
      </c>
      <c r="J4" s="2">
        <v>5</v>
      </c>
      <c r="K4" s="3"/>
    </row>
    <row r="5" spans="1:11" ht="40.5" customHeight="1" x14ac:dyDescent="0.25">
      <c r="A5" s="4" t="s">
        <v>2</v>
      </c>
      <c r="B5" s="4"/>
      <c r="C5" s="2" t="s">
        <v>142</v>
      </c>
      <c r="D5" s="2"/>
      <c r="E5" s="2" t="s">
        <v>20</v>
      </c>
      <c r="F5" s="10">
        <f t="shared" ref="F5:F10" si="0">G5*J5</f>
        <v>0.86438723296651176</v>
      </c>
      <c r="G5" s="5">
        <f>(G6+G7+G8+G9+G10)/5</f>
        <v>0.97637414101690589</v>
      </c>
      <c r="H5" s="10">
        <f>(H6+H7+H8+H9+H10)/5</f>
        <v>0.97799999999999998</v>
      </c>
      <c r="I5" s="5">
        <f>(I6+I7+I8+I9+I10)/5</f>
        <v>1.1047061704479486</v>
      </c>
      <c r="J5" s="10">
        <f t="shared" ref="J5:J10" si="1">H5/I5</f>
        <v>0.88530328349974696</v>
      </c>
      <c r="K5" s="6" t="s">
        <v>22</v>
      </c>
    </row>
    <row r="6" spans="1:11" ht="40.5" customHeight="1" x14ac:dyDescent="0.25">
      <c r="A6" s="4" t="s">
        <v>2</v>
      </c>
      <c r="B6" s="6">
        <v>1</v>
      </c>
      <c r="C6" s="2" t="s">
        <v>7</v>
      </c>
      <c r="D6" s="2" t="s">
        <v>21</v>
      </c>
      <c r="E6" s="2" t="s">
        <v>20</v>
      </c>
      <c r="F6" s="10">
        <f t="shared" si="0"/>
        <v>0.79354373208796603</v>
      </c>
      <c r="G6" s="5">
        <v>1</v>
      </c>
      <c r="H6" s="6">
        <v>0.97499999999999998</v>
      </c>
      <c r="I6" s="5">
        <f>'Форма 5'!J23/16</f>
        <v>1.2286657440221822</v>
      </c>
      <c r="J6" s="10">
        <f t="shared" si="1"/>
        <v>0.79354373208796603</v>
      </c>
      <c r="K6" s="6" t="s">
        <v>22</v>
      </c>
    </row>
    <row r="7" spans="1:11" ht="40.5" customHeight="1" x14ac:dyDescent="0.25">
      <c r="A7" s="4" t="s">
        <v>2</v>
      </c>
      <c r="B7" s="6">
        <v>2</v>
      </c>
      <c r="C7" s="2" t="s">
        <v>5</v>
      </c>
      <c r="D7" s="2" t="s">
        <v>21</v>
      </c>
      <c r="E7" s="2" t="s">
        <v>20</v>
      </c>
      <c r="F7" s="10">
        <f t="shared" si="0"/>
        <v>0.70529863965528017</v>
      </c>
      <c r="G7" s="5">
        <v>1</v>
      </c>
      <c r="H7" s="6">
        <v>0.97499999999999998</v>
      </c>
      <c r="I7" s="5">
        <f>'Форма 5'!J48/18</f>
        <v>1.3823931384250767</v>
      </c>
      <c r="J7" s="10">
        <f t="shared" si="1"/>
        <v>0.70529863965528017</v>
      </c>
      <c r="K7" s="6" t="s">
        <v>22</v>
      </c>
    </row>
    <row r="8" spans="1:11" ht="40.5" customHeight="1" x14ac:dyDescent="0.25">
      <c r="A8" s="4" t="s">
        <v>2</v>
      </c>
      <c r="B8" s="6">
        <v>3</v>
      </c>
      <c r="C8" s="2" t="s">
        <v>6</v>
      </c>
      <c r="D8" s="2" t="s">
        <v>21</v>
      </c>
      <c r="E8" s="2" t="s">
        <v>20</v>
      </c>
      <c r="F8" s="10">
        <f t="shared" si="0"/>
        <v>0.79763687686239459</v>
      </c>
      <c r="G8" s="5">
        <f>('Форма 5'!J50+'Форма 5'!J51+'Форма 5'!J52+'Форма 5'!J56+'Форма 5'!J57+'Форма 5'!J58+'Форма 5'!J59+'Форма 5'!J60+'Форма 5'!J61+'Форма 5'!J62+'Форма 5'!J63+'Форма 5'!J64+'Форма 5'!J65+'Форма 5'!J69+'Форма 5'!J70)/15</f>
        <v>0.873806188955497</v>
      </c>
      <c r="H8" s="6">
        <v>0.996</v>
      </c>
      <c r="I8" s="5">
        <f>'Форма 5'!J71/15</f>
        <v>1.0911117445110525</v>
      </c>
      <c r="J8" s="10">
        <f t="shared" si="1"/>
        <v>0.91283042732376241</v>
      </c>
      <c r="K8" s="6" t="s">
        <v>22</v>
      </c>
    </row>
    <row r="9" spans="1:11" ht="40.5" customHeight="1" x14ac:dyDescent="0.25">
      <c r="A9" s="4" t="s">
        <v>2</v>
      </c>
      <c r="B9" s="6">
        <v>4</v>
      </c>
      <c r="C9" s="2" t="s">
        <v>10</v>
      </c>
      <c r="D9" s="2" t="s">
        <v>21</v>
      </c>
      <c r="E9" s="2" t="s">
        <v>23</v>
      </c>
      <c r="F9" s="10">
        <f t="shared" si="0"/>
        <v>0.94599999999999995</v>
      </c>
      <c r="G9" s="5">
        <f>('Форма 5'!J73+'Форма 5'!J74+'Форма 5'!J75+'Форма 5'!J76+'Форма 5'!J77+'Форма 5'!J78+'Форма 5'!J79+'Форма 5'!J83)/8</f>
        <v>1.0080645161290323</v>
      </c>
      <c r="H9" s="6">
        <v>0.94599999999999995</v>
      </c>
      <c r="I9" s="5">
        <f>'Форма 5'!J84/8</f>
        <v>1.0080645161290323</v>
      </c>
      <c r="J9" s="10">
        <f t="shared" si="1"/>
        <v>0.93843199999999993</v>
      </c>
      <c r="K9" s="6" t="s">
        <v>22</v>
      </c>
    </row>
    <row r="10" spans="1:11" ht="40.5" customHeight="1" x14ac:dyDescent="0.25">
      <c r="A10" s="4" t="s">
        <v>2</v>
      </c>
      <c r="B10" s="4" t="s">
        <v>4</v>
      </c>
      <c r="C10" s="2" t="s">
        <v>9</v>
      </c>
      <c r="D10" s="2" t="s">
        <v>21</v>
      </c>
      <c r="E10" s="2" t="s">
        <v>20</v>
      </c>
      <c r="F10" s="10">
        <f t="shared" si="0"/>
        <v>1.2271059453148918</v>
      </c>
      <c r="G10" s="5">
        <v>1</v>
      </c>
      <c r="H10" s="6">
        <v>0.998</v>
      </c>
      <c r="I10" s="5">
        <f>'Форма 5'!J97/10</f>
        <v>0.81329570915239913</v>
      </c>
      <c r="J10" s="10">
        <f t="shared" si="1"/>
        <v>1.2271059453148918</v>
      </c>
      <c r="K10" s="6" t="s">
        <v>22</v>
      </c>
    </row>
    <row r="11" spans="1:11" ht="40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1" ht="40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1" ht="40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1" ht="40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40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1" ht="40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40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40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</sheetData>
  <mergeCells count="2">
    <mergeCell ref="A1:J1"/>
    <mergeCell ref="A3:B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форма 1</vt:lpstr>
      <vt:lpstr>Форма 2</vt:lpstr>
      <vt:lpstr>Форма 3</vt:lpstr>
      <vt:lpstr>Форма 4</vt:lpstr>
      <vt:lpstr>Форма 5</vt:lpstr>
      <vt:lpstr>Форма 6</vt:lpstr>
      <vt:lpstr>Форма 7</vt:lpstr>
      <vt:lpstr>'форма 1'!Заголовки_для_печати</vt:lpstr>
      <vt:lpstr>'Форма 2'!Заголовки_для_печати</vt:lpstr>
      <vt:lpstr>'Форма 4'!Заголовки_для_печати</vt:lpstr>
      <vt:lpstr>'Форма 2'!Область_печати</vt:lpstr>
      <vt:lpstr>'Форма 4'!Область_печати</vt:lpstr>
      <vt:lpstr>'Форма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2015-03-12T11:17:45Z</cp:lastPrinted>
  <dcterms:created xsi:type="dcterms:W3CDTF">2006-09-28T05:33:49Z</dcterms:created>
  <dcterms:modified xsi:type="dcterms:W3CDTF">2025-04-23T04:54:09Z</dcterms:modified>
</cp:coreProperties>
</file>